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showInkAnnotation="0"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Z:\Secretaria de Planejamento e Gestão\ENGENHARIA\LICITAÇÕES 2026\Dispensa - Manutenção Centro Administrativo Municipal\planilha certa\"/>
    </mc:Choice>
  </mc:AlternateContent>
  <xr:revisionPtr revIDLastSave="0" documentId="13_ncr:1_{246B97D6-CA50-4C81-831E-AFEA065BB4BB}" xr6:coauthVersionLast="47" xr6:coauthVersionMax="47" xr10:uidLastSave="{00000000-0000-0000-0000-000000000000}"/>
  <bookViews>
    <workbookView xWindow="-120" yWindow="-120" windowWidth="29040" windowHeight="15720" tabRatio="816" xr2:uid="{00000000-000D-0000-FFFF-FFFF00000000}"/>
  </bookViews>
  <sheets>
    <sheet name="Orçamento" sheetId="6" r:id="rId1"/>
    <sheet name="Cronograma" sheetId="10" r:id="rId2"/>
    <sheet name="Composições" sheetId="13" r:id="rId3"/>
    <sheet name="Tipo de Objeto x Familia" sheetId="8" state="hidden" r:id="rId4"/>
    <sheet name="Proposta" sheetId="12" r:id="rId5"/>
    <sheet name="BDI" sheetId="11" r:id="rId6"/>
  </sheets>
  <definedNames>
    <definedName name="_xlnm.Print_Area" localSheetId="5">BDI!$A$1:$E$35</definedName>
    <definedName name="_xlnm.Print_Area" localSheetId="1">Cronograma!$A$1:$H$40</definedName>
    <definedName name="_xlnm.Print_Area" localSheetId="0">Orçamento!$A$1:$K$53</definedName>
    <definedName name="_xlnm.Print_Area" localSheetId="4">Proposta!$A$1:$K$92</definedName>
    <definedName name="F_10">#REF!</definedName>
    <definedName name="F_105">#REF!</definedName>
    <definedName name="F_107">#REF!</definedName>
    <definedName name="F_11">#REF!</definedName>
    <definedName name="F_112">#REF!</definedName>
    <definedName name="F_113">#REF!</definedName>
    <definedName name="F_117">#REF!</definedName>
    <definedName name="F_12">#REF!</definedName>
    <definedName name="F_120">#REF!</definedName>
    <definedName name="F_122">#REF!</definedName>
    <definedName name="F_127">#REF!</definedName>
    <definedName name="F_13">#REF!</definedName>
    <definedName name="F_14">#REF!</definedName>
    <definedName name="F_140">#REF!</definedName>
    <definedName name="F_15">#REF!</definedName>
    <definedName name="F_150">#REF!</definedName>
    <definedName name="F_16">#REF!</definedName>
    <definedName name="F_160">#REF!</definedName>
    <definedName name="F_17">#REF!</definedName>
    <definedName name="F_185">#REF!</definedName>
    <definedName name="F_2">#REF!</definedName>
    <definedName name="F_205">#REF!</definedName>
    <definedName name="F_215">#REF!</definedName>
    <definedName name="F_245">#REF!</definedName>
    <definedName name="F_250">#REF!</definedName>
    <definedName name="F_255">#REF!</definedName>
    <definedName name="F_260">#REF!</definedName>
    <definedName name="F_270">#REF!</definedName>
    <definedName name="F_285">#REF!</definedName>
    <definedName name="F_29">#REF!</definedName>
    <definedName name="F_290">#REF!</definedName>
    <definedName name="F_295">#REF!</definedName>
    <definedName name="F_3">#REF!</definedName>
    <definedName name="F_30">#REF!</definedName>
    <definedName name="F_31">#REF!</definedName>
    <definedName name="F_320">#REF!</definedName>
    <definedName name="F_33">#REF!</definedName>
    <definedName name="F_34">#REF!</definedName>
    <definedName name="F_345">#REF!</definedName>
    <definedName name="F_35">#REF!</definedName>
    <definedName name="F_350">#REF!</definedName>
    <definedName name="F_360">#REF!</definedName>
    <definedName name="F_37">#REF!</definedName>
    <definedName name="F_380">#REF!</definedName>
    <definedName name="F_390">#REF!</definedName>
    <definedName name="F_395">#REF!</definedName>
    <definedName name="F_397">#REF!</definedName>
    <definedName name="F_400">#REF!</definedName>
    <definedName name="F_405">#REF!</definedName>
    <definedName name="F_410">#REF!</definedName>
    <definedName name="F_42">#REF!</definedName>
    <definedName name="F_420">#REF!</definedName>
    <definedName name="F_428">#REF!</definedName>
    <definedName name="F_435">#REF!</definedName>
    <definedName name="F_440">#REF!</definedName>
    <definedName name="F_445">#REF!</definedName>
    <definedName name="F_45">#REF!</definedName>
    <definedName name="F_450">#REF!</definedName>
    <definedName name="F_452">#REF!</definedName>
    <definedName name="F_460">#REF!</definedName>
    <definedName name="F_461">#REF!</definedName>
    <definedName name="F_463">#REF!</definedName>
    <definedName name="F_465">#REF!</definedName>
    <definedName name="F_47">#REF!</definedName>
    <definedName name="F_475">#REF!</definedName>
    <definedName name="F_480">#REF!</definedName>
    <definedName name="F_495">#REF!</definedName>
    <definedName name="F_505">#REF!</definedName>
    <definedName name="F_510">#REF!</definedName>
    <definedName name="F_515">#REF!</definedName>
    <definedName name="F_52">#REF!</definedName>
    <definedName name="F_535">#REF!</definedName>
    <definedName name="F_540">#REF!</definedName>
    <definedName name="F_548">#REF!</definedName>
    <definedName name="F_550">#REF!</definedName>
    <definedName name="F_555">#REF!</definedName>
    <definedName name="F_565">#REF!</definedName>
    <definedName name="F_57">#REF!</definedName>
    <definedName name="F_580">#REF!</definedName>
    <definedName name="F_59">#REF!</definedName>
    <definedName name="F_593">#REF!</definedName>
    <definedName name="F_595">#REF!</definedName>
    <definedName name="F_600">#REF!</definedName>
    <definedName name="F_62">#REF!</definedName>
    <definedName name="F_63">#REF!</definedName>
    <definedName name="F_64">#REF!</definedName>
    <definedName name="F_685">#REF!</definedName>
    <definedName name="F_7">#REF!</definedName>
    <definedName name="F_70">#REF!</definedName>
    <definedName name="F_72">#REF!</definedName>
    <definedName name="F_736">#REF!</definedName>
    <definedName name="F_745">#REF!</definedName>
    <definedName name="F_748">#REF!</definedName>
    <definedName name="F_750">#REF!</definedName>
    <definedName name="F_754">#REF!</definedName>
    <definedName name="F_757">#REF!</definedName>
    <definedName name="F_758">#REF!</definedName>
    <definedName name="F_760">#REF!</definedName>
    <definedName name="F_77">#REF!</definedName>
    <definedName name="F_773">#REF!</definedName>
    <definedName name="F_775">#REF!</definedName>
    <definedName name="F_779">#REF!</definedName>
    <definedName name="F_784">#REF!</definedName>
    <definedName name="F_788">#REF!</definedName>
    <definedName name="F_792">#REF!</definedName>
    <definedName name="F_796">#REF!</definedName>
    <definedName name="F_8">#REF!</definedName>
    <definedName name="F_802">#REF!</definedName>
    <definedName name="F_803">#REF!</definedName>
    <definedName name="F_805">#REF!</definedName>
    <definedName name="F_82">#REF!</definedName>
    <definedName name="F_820">#REF!</definedName>
    <definedName name="F_830">#REF!</definedName>
    <definedName name="F_855">#REF!</definedName>
    <definedName name="F_870">#REF!</definedName>
    <definedName name="F_880">#REF!</definedName>
    <definedName name="F_882">#REF!</definedName>
    <definedName name="F_884">#REF!</definedName>
    <definedName name="F_886">#REF!</definedName>
    <definedName name="F_888">#REF!</definedName>
    <definedName name="F_890">#REF!</definedName>
    <definedName name="F_9">#REF!</definedName>
    <definedName name="F_905">#REF!</definedName>
    <definedName name="F_910">#REF!</definedName>
    <definedName name="F_930">#REF!</definedName>
    <definedName name="F_950">#REF!</definedName>
    <definedName name="F_960">#REF!</definedName>
    <definedName name="F_965">#REF!</definedName>
    <definedName name="F_97">#REF!</definedName>
    <definedName name="F_970">#REF!</definedName>
    <definedName name="F_980">#REF!</definedName>
    <definedName name="F_990">#REF!</definedName>
    <definedName name="Modalidades">#REF!</definedName>
    <definedName name="NCOMPOSICOES">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3" i="6" l="1"/>
  <c r="I33" i="6"/>
  <c r="K33" i="6" s="1"/>
  <c r="B40" i="10" l="1"/>
  <c r="B27" i="10"/>
  <c r="B25" i="10"/>
  <c r="B23" i="10"/>
  <c r="B21" i="10"/>
  <c r="B19" i="10"/>
  <c r="B17" i="10"/>
  <c r="B15" i="10"/>
  <c r="B13" i="10"/>
  <c r="B11" i="10"/>
  <c r="L40" i="13"/>
  <c r="L44" i="13"/>
  <c r="J44" i="13"/>
  <c r="J43" i="13"/>
  <c r="L43" i="13" s="1"/>
  <c r="J42" i="13"/>
  <c r="L42" i="13" s="1"/>
  <c r="J41" i="13"/>
  <c r="L41" i="13" s="1"/>
  <c r="L38" i="13"/>
  <c r="J38" i="13"/>
  <c r="J37" i="13"/>
  <c r="L37" i="13" s="1"/>
  <c r="J36" i="13"/>
  <c r="L36" i="13" s="1"/>
  <c r="J35" i="13"/>
  <c r="L35" i="13" s="1"/>
  <c r="J31" i="13"/>
  <c r="L31" i="13" s="1"/>
  <c r="J30" i="13"/>
  <c r="L30" i="13" s="1"/>
  <c r="J29" i="13"/>
  <c r="L29" i="13" s="1"/>
  <c r="J15" i="13"/>
  <c r="L15" i="13" s="1"/>
  <c r="J14" i="13"/>
  <c r="L14" i="13" s="1"/>
  <c r="J33" i="13" l="1"/>
  <c r="L33" i="13" s="1"/>
  <c r="J32" i="13"/>
  <c r="L32" i="13" s="1"/>
  <c r="J39" i="13"/>
  <c r="L39" i="13" s="1"/>
  <c r="L34" i="13" s="1"/>
  <c r="J23" i="13"/>
  <c r="L23" i="13" s="1"/>
  <c r="J24" i="13"/>
  <c r="L24" i="13" s="1"/>
  <c r="J25" i="13"/>
  <c r="L25" i="13" s="1"/>
  <c r="J26" i="13"/>
  <c r="L26" i="13" s="1"/>
  <c r="J19" i="13"/>
  <c r="L19" i="13" s="1"/>
  <c r="J27" i="13" l="1"/>
  <c r="L27" i="13" s="1"/>
  <c r="J22" i="13"/>
  <c r="L22" i="13" s="1"/>
  <c r="J21" i="13"/>
  <c r="L21" i="13" s="1"/>
  <c r="J20" i="13"/>
  <c r="L20" i="13" s="1"/>
  <c r="J18" i="13"/>
  <c r="L18" i="13" s="1"/>
  <c r="J16" i="13"/>
  <c r="L16" i="13" s="1"/>
  <c r="L28" i="13" s="1"/>
  <c r="J13" i="13"/>
  <c r="L13" i="13" s="1"/>
  <c r="L12" i="13" l="1"/>
  <c r="L17" i="13"/>
  <c r="F50" i="12" l="1"/>
  <c r="F48" i="12"/>
  <c r="B11" i="12"/>
  <c r="J67" i="12"/>
  <c r="I67" i="12" s="1"/>
  <c r="J23" i="12" l="1"/>
  <c r="I23" i="12" s="1"/>
  <c r="J41" i="12"/>
  <c r="I41" i="12" s="1"/>
  <c r="J54" i="12"/>
  <c r="I54" i="12" s="1"/>
  <c r="J32" i="12"/>
  <c r="I32" i="12" s="1"/>
  <c r="J46" i="12"/>
  <c r="I46" i="12" s="1"/>
  <c r="J20" i="12"/>
  <c r="I20" i="12" s="1"/>
  <c r="J51" i="12"/>
  <c r="I51" i="12" s="1"/>
  <c r="J69" i="12"/>
  <c r="I69" i="12" s="1"/>
  <c r="J48" i="12"/>
  <c r="I48" i="12" s="1"/>
  <c r="J71" i="12"/>
  <c r="I71" i="12" s="1"/>
  <c r="K70" i="12" s="1"/>
  <c r="J28" i="12"/>
  <c r="I28" i="12" s="1"/>
  <c r="J37" i="12"/>
  <c r="I37" i="12" s="1"/>
  <c r="J50" i="12"/>
  <c r="I50" i="12" s="1"/>
  <c r="J68" i="12"/>
  <c r="I68" i="12" s="1"/>
  <c r="J24" i="12"/>
  <c r="I24" i="12" s="1"/>
  <c r="J55" i="12"/>
  <c r="I55" i="12" s="1"/>
  <c r="J15" i="12"/>
  <c r="I15" i="12" s="1"/>
  <c r="K14" i="12" s="1"/>
  <c r="J29" i="12"/>
  <c r="I29" i="12" s="1"/>
  <c r="J60" i="12"/>
  <c r="I60" i="12" s="1"/>
  <c r="J65" i="12"/>
  <c r="I65" i="12" s="1"/>
  <c r="J21" i="12"/>
  <c r="I21" i="12" s="1"/>
  <c r="J17" i="12"/>
  <c r="I17" i="12" s="1"/>
  <c r="J66" i="12"/>
  <c r="I66" i="12" s="1"/>
  <c r="J59" i="12"/>
  <c r="I59" i="12" s="1"/>
  <c r="J64" i="12"/>
  <c r="I64" i="12" s="1"/>
  <c r="J33" i="12"/>
  <c r="I33" i="12" s="1"/>
  <c r="J38" i="12"/>
  <c r="I38" i="12" s="1"/>
  <c r="J43" i="12"/>
  <c r="I43" i="12" s="1"/>
  <c r="J25" i="12"/>
  <c r="I25" i="12" s="1"/>
  <c r="J30" i="12"/>
  <c r="I30" i="12" s="1"/>
  <c r="J57" i="12"/>
  <c r="I57" i="12" s="1"/>
  <c r="J61" i="12"/>
  <c r="I61" i="12" s="1"/>
  <c r="J35" i="12"/>
  <c r="I35" i="12" s="1"/>
  <c r="J44" i="12"/>
  <c r="I44" i="12" s="1"/>
  <c r="L42" i="12" s="1"/>
  <c r="J22" i="12"/>
  <c r="I22" i="12" s="1"/>
  <c r="J40" i="12"/>
  <c r="I40" i="12" s="1"/>
  <c r="K39" i="12" s="1"/>
  <c r="J53" i="12"/>
  <c r="I53" i="12" s="1"/>
  <c r="J27" i="12"/>
  <c r="I27" i="12" s="1"/>
  <c r="J31" i="12"/>
  <c r="I31" i="12" s="1"/>
  <c r="J49" i="12"/>
  <c r="I49" i="12" s="1"/>
  <c r="J58" i="12"/>
  <c r="I58" i="12" s="1"/>
  <c r="J62" i="12"/>
  <c r="I62" i="12" s="1"/>
  <c r="J18" i="12"/>
  <c r="I18" i="12" s="1"/>
  <c r="J36" i="12"/>
  <c r="I36" i="12" s="1"/>
  <c r="J45" i="12"/>
  <c r="I45" i="12" s="1"/>
  <c r="K47" i="12" l="1"/>
  <c r="K34" i="12"/>
  <c r="K19" i="12"/>
  <c r="K26" i="12"/>
  <c r="K56" i="12"/>
  <c r="K42" i="12"/>
  <c r="K52" i="12"/>
  <c r="K63" i="12"/>
  <c r="L24" i="6"/>
  <c r="K72" i="12" l="1"/>
  <c r="B39" i="10"/>
  <c r="D10" i="11" l="1"/>
  <c r="D14" i="11" s="1"/>
  <c r="K6" i="13" l="1"/>
  <c r="J6" i="6"/>
  <c r="J21" i="6" s="1"/>
  <c r="I21" i="6" s="1"/>
  <c r="K21" i="6" s="1"/>
  <c r="J41" i="6" l="1"/>
  <c r="I41" i="6" s="1"/>
  <c r="K41" i="6" s="1"/>
  <c r="J42" i="6"/>
  <c r="I42" i="6" s="1"/>
  <c r="K42" i="6" s="1"/>
  <c r="J43" i="6"/>
  <c r="I43" i="6" s="1"/>
  <c r="K43" i="6" s="1"/>
  <c r="J39" i="6"/>
  <c r="I39" i="6" s="1"/>
  <c r="K39" i="6" s="1"/>
  <c r="J40" i="6"/>
  <c r="I40" i="6" s="1"/>
  <c r="K40" i="6" s="1"/>
  <c r="J20" i="6"/>
  <c r="I20" i="6" s="1"/>
  <c r="K20" i="6" s="1"/>
  <c r="J37" i="6"/>
  <c r="I37" i="6" s="1"/>
  <c r="K37" i="6" s="1"/>
  <c r="J31" i="6"/>
  <c r="I31" i="6" s="1"/>
  <c r="K31" i="6" s="1"/>
  <c r="J12" i="6"/>
  <c r="I12" i="6" s="1"/>
  <c r="K12" i="6" s="1"/>
  <c r="J11" i="6"/>
  <c r="I11" i="6" s="1"/>
  <c r="K11" i="6" s="1"/>
  <c r="J25" i="6"/>
  <c r="I25" i="6" s="1"/>
  <c r="K25" i="6" s="1"/>
  <c r="J28" i="6"/>
  <c r="I28" i="6" s="1"/>
  <c r="K28" i="6" s="1"/>
  <c r="J30" i="6"/>
  <c r="I30" i="6" s="1"/>
  <c r="K30" i="6" s="1"/>
  <c r="J14" i="6"/>
  <c r="I14" i="6" s="1"/>
  <c r="K14" i="6" s="1"/>
  <c r="J45" i="6"/>
  <c r="I45" i="6" s="1"/>
  <c r="K45" i="6" s="1"/>
  <c r="J17" i="6"/>
  <c r="I17" i="6" s="1"/>
  <c r="K17" i="6" s="1"/>
  <c r="J27" i="6"/>
  <c r="I27" i="6" s="1"/>
  <c r="K27" i="6" s="1"/>
  <c r="J23" i="6"/>
  <c r="I23" i="6" s="1"/>
  <c r="K23" i="6" s="1"/>
  <c r="J22" i="6"/>
  <c r="I22" i="6" s="1"/>
  <c r="K22" i="6" s="1"/>
  <c r="J15" i="6"/>
  <c r="J18" i="6"/>
  <c r="I18" i="6" s="1"/>
  <c r="K18" i="6" s="1"/>
  <c r="J24" i="6"/>
  <c r="I24" i="6" s="1"/>
  <c r="K24" i="6" s="1"/>
  <c r="J36" i="6"/>
  <c r="J26" i="6"/>
  <c r="I26" i="6" s="1"/>
  <c r="K26" i="6" s="1"/>
  <c r="J34" i="6"/>
  <c r="I34" i="6" s="1"/>
  <c r="K10" i="6" l="1"/>
  <c r="C11" i="10" s="1"/>
  <c r="E12" i="10" s="1"/>
  <c r="K29" i="6"/>
  <c r="C19" i="10" s="1"/>
  <c r="I36" i="6"/>
  <c r="K36" i="6" s="1"/>
  <c r="K35" i="6" s="1"/>
  <c r="C23" i="10" s="1"/>
  <c r="K19" i="6"/>
  <c r="C17" i="10" s="1"/>
  <c r="K16" i="6"/>
  <c r="C15" i="10" s="1"/>
  <c r="H16" i="10" s="1"/>
  <c r="K44" i="6"/>
  <c r="C27" i="10" s="1"/>
  <c r="K38" i="6"/>
  <c r="C25" i="10" s="1"/>
  <c r="I15" i="6"/>
  <c r="K15" i="6" s="1"/>
  <c r="K13" i="6" s="1"/>
  <c r="C13" i="10" s="1"/>
  <c r="G12" i="10" l="1"/>
  <c r="H12" i="10"/>
  <c r="F12" i="10"/>
  <c r="E28" i="10"/>
  <c r="G28" i="10"/>
  <c r="F28" i="10"/>
  <c r="H28" i="10"/>
  <c r="E16" i="10"/>
  <c r="F16" i="10"/>
  <c r="G16" i="10"/>
  <c r="H20" i="10"/>
  <c r="G20" i="10"/>
  <c r="F20" i="10"/>
  <c r="E20" i="10"/>
  <c r="K34" i="6"/>
  <c r="K32" i="6" s="1"/>
  <c r="K46" i="6" l="1"/>
  <c r="E6" i="13" s="1"/>
  <c r="C21" i="10"/>
  <c r="H18" i="10"/>
  <c r="B9" i="6"/>
  <c r="D6" i="6" l="1"/>
  <c r="G22" i="10"/>
  <c r="E22" i="10"/>
  <c r="F22" i="10"/>
  <c r="H22" i="10"/>
  <c r="F18" i="10"/>
  <c r="G18" i="10"/>
  <c r="G14" i="10"/>
  <c r="F14" i="10"/>
  <c r="E14" i="10"/>
  <c r="H14" i="10"/>
  <c r="H29" i="10" s="1"/>
  <c r="E18" i="10"/>
  <c r="C29" i="10"/>
  <c r="F2" i="8"/>
  <c r="E238" i="8" s="1"/>
  <c r="D25" i="10" l="1"/>
  <c r="D15" i="10"/>
  <c r="D21" i="10"/>
  <c r="D11" i="10"/>
  <c r="D27" i="10"/>
  <c r="D13" i="10"/>
  <c r="D17" i="10"/>
  <c r="D19" i="10"/>
  <c r="E4" i="8"/>
  <c r="E8" i="8"/>
  <c r="E12" i="8"/>
  <c r="E16" i="8"/>
  <c r="E20" i="8"/>
  <c r="E24" i="8"/>
  <c r="E28" i="8"/>
  <c r="E32" i="8"/>
  <c r="E36" i="8"/>
  <c r="E40" i="8"/>
  <c r="E44" i="8"/>
  <c r="E52" i="8"/>
  <c r="E64" i="8"/>
  <c r="E73" i="8"/>
  <c r="E87" i="8"/>
  <c r="E96" i="8"/>
  <c r="E105" i="8"/>
  <c r="E119" i="8"/>
  <c r="E128" i="8"/>
  <c r="E137" i="8"/>
  <c r="E141" i="8"/>
  <c r="E151" i="8"/>
  <c r="E182" i="8"/>
  <c r="E218" i="8"/>
  <c r="E2" i="8"/>
  <c r="E3" i="8"/>
  <c r="E7" i="8"/>
  <c r="E11" i="8"/>
  <c r="E15" i="8"/>
  <c r="E19" i="8"/>
  <c r="E23" i="8"/>
  <c r="E27" i="8"/>
  <c r="E31" i="8"/>
  <c r="E35" i="8"/>
  <c r="E39" i="8"/>
  <c r="E43" i="8"/>
  <c r="E48" i="8"/>
  <c r="E56" i="8"/>
  <c r="E71" i="8"/>
  <c r="E80" i="8"/>
  <c r="E89" i="8"/>
  <c r="E103" i="8"/>
  <c r="E112" i="8"/>
  <c r="E121" i="8"/>
  <c r="E135" i="8"/>
  <c r="E139" i="8"/>
  <c r="E146" i="8"/>
  <c r="E154" i="8"/>
  <c r="E190" i="8"/>
  <c r="E248" i="8"/>
  <c r="E244" i="8"/>
  <c r="E240" i="8"/>
  <c r="E236" i="8"/>
  <c r="E232" i="8"/>
  <c r="E228" i="8"/>
  <c r="E224" i="8"/>
  <c r="E220" i="8"/>
  <c r="E216" i="8"/>
  <c r="E212" i="8"/>
  <c r="E208" i="8"/>
  <c r="E204" i="8"/>
  <c r="E200" i="8"/>
  <c r="E196" i="8"/>
  <c r="E192" i="8"/>
  <c r="E188" i="8"/>
  <c r="E184" i="8"/>
  <c r="E180" i="8"/>
  <c r="E176" i="8"/>
  <c r="E172" i="8"/>
  <c r="E168" i="8"/>
  <c r="E164" i="8"/>
  <c r="E160" i="8"/>
  <c r="E156" i="8"/>
  <c r="E152" i="8"/>
  <c r="E148" i="8"/>
  <c r="E144" i="8"/>
  <c r="E140" i="8"/>
  <c r="E249" i="8"/>
  <c r="E245" i="8"/>
  <c r="E241" i="8"/>
  <c r="E237" i="8"/>
  <c r="E233" i="8"/>
  <c r="E229" i="8"/>
  <c r="E225" i="8"/>
  <c r="E221" i="8"/>
  <c r="E217" i="8"/>
  <c r="E213" i="8"/>
  <c r="E209" i="8"/>
  <c r="E205" i="8"/>
  <c r="E201" i="8"/>
  <c r="E197" i="8"/>
  <c r="E193" i="8"/>
  <c r="E189" i="8"/>
  <c r="E185" i="8"/>
  <c r="E181" i="8"/>
  <c r="E177" i="8"/>
  <c r="E173" i="8"/>
  <c r="E169" i="8"/>
  <c r="E165" i="8"/>
  <c r="E161" i="8"/>
  <c r="E157" i="8"/>
  <c r="E250" i="8"/>
  <c r="E247" i="8"/>
  <c r="E243" i="8"/>
  <c r="E239" i="8"/>
  <c r="E235" i="8"/>
  <c r="E231" i="8"/>
  <c r="E227" i="8"/>
  <c r="E223" i="8"/>
  <c r="E219" i="8"/>
  <c r="E215" i="8"/>
  <c r="E211" i="8"/>
  <c r="E207" i="8"/>
  <c r="E203" i="8"/>
  <c r="E199" i="8"/>
  <c r="E195" i="8"/>
  <c r="E191" i="8"/>
  <c r="E187" i="8"/>
  <c r="E183" i="8"/>
  <c r="E179" i="8"/>
  <c r="E175" i="8"/>
  <c r="E171" i="8"/>
  <c r="E167" i="8"/>
  <c r="E163" i="8"/>
  <c r="E159" i="8"/>
  <c r="E155" i="8"/>
  <c r="E246" i="8"/>
  <c r="E234" i="8"/>
  <c r="E242" i="8"/>
  <c r="E226" i="8"/>
  <c r="E210" i="8"/>
  <c r="E194" i="8"/>
  <c r="E178" i="8"/>
  <c r="E162" i="8"/>
  <c r="E147" i="8"/>
  <c r="E145" i="8"/>
  <c r="E138" i="8"/>
  <c r="E134" i="8"/>
  <c r="E130" i="8"/>
  <c r="E126" i="8"/>
  <c r="E122" i="8"/>
  <c r="E118" i="8"/>
  <c r="E114" i="8"/>
  <c r="E110" i="8"/>
  <c r="E106" i="8"/>
  <c r="E102" i="8"/>
  <c r="E98" i="8"/>
  <c r="E94" i="8"/>
  <c r="E90" i="8"/>
  <c r="E86" i="8"/>
  <c r="E82" i="8"/>
  <c r="E78" i="8"/>
  <c r="E74" i="8"/>
  <c r="E70" i="8"/>
  <c r="E66" i="8"/>
  <c r="E62" i="8"/>
  <c r="E14" i="8"/>
  <c r="E26" i="8"/>
  <c r="E42" i="8"/>
  <c r="E50" i="8"/>
  <c r="E58" i="8"/>
  <c r="E63" i="8"/>
  <c r="E65" i="8"/>
  <c r="E79" i="8"/>
  <c r="E81" i="8"/>
  <c r="E97" i="8"/>
  <c r="E104" i="8"/>
  <c r="E5" i="8"/>
  <c r="E9" i="8"/>
  <c r="E13" i="8"/>
  <c r="E17" i="8"/>
  <c r="E21" i="8"/>
  <c r="E25" i="8"/>
  <c r="E29" i="8"/>
  <c r="E33" i="8"/>
  <c r="E37" i="8"/>
  <c r="E41" i="8"/>
  <c r="E45" i="8"/>
  <c r="E49" i="8"/>
  <c r="E53" i="8"/>
  <c r="E57" i="8"/>
  <c r="E60" i="8"/>
  <c r="E67" i="8"/>
  <c r="E69" i="8"/>
  <c r="E76" i="8"/>
  <c r="E83" i="8"/>
  <c r="E85" i="8"/>
  <c r="E92" i="8"/>
  <c r="E99" i="8"/>
  <c r="E101" i="8"/>
  <c r="E108" i="8"/>
  <c r="E115" i="8"/>
  <c r="E117" i="8"/>
  <c r="E124" i="8"/>
  <c r="E131" i="8"/>
  <c r="E133" i="8"/>
  <c r="E143" i="8"/>
  <c r="E150" i="8"/>
  <c r="E153" i="8"/>
  <c r="E166" i="8"/>
  <c r="E174" i="8"/>
  <c r="E202" i="8"/>
  <c r="E47" i="8"/>
  <c r="E51" i="8"/>
  <c r="E55" i="8"/>
  <c r="E59" i="8"/>
  <c r="E61" i="8"/>
  <c r="E68" i="8"/>
  <c r="E75" i="8"/>
  <c r="E77" i="8"/>
  <c r="E84" i="8"/>
  <c r="E91" i="8"/>
  <c r="E93" i="8"/>
  <c r="E100" i="8"/>
  <c r="E107" i="8"/>
  <c r="E109" i="8"/>
  <c r="E116" i="8"/>
  <c r="E123" i="8"/>
  <c r="E125" i="8"/>
  <c r="E132" i="8"/>
  <c r="E142" i="8"/>
  <c r="E149" i="8"/>
  <c r="E170" i="8"/>
  <c r="E198" i="8"/>
  <c r="E206" i="8"/>
  <c r="E230" i="8"/>
  <c r="E6" i="8"/>
  <c r="E10" i="8"/>
  <c r="E18" i="8"/>
  <c r="E22" i="8"/>
  <c r="E30" i="8"/>
  <c r="E34" i="8"/>
  <c r="E38" i="8"/>
  <c r="E46" i="8"/>
  <c r="E54" i="8"/>
  <c r="E72" i="8"/>
  <c r="E88" i="8"/>
  <c r="E95" i="8"/>
  <c r="E111" i="8"/>
  <c r="E113" i="8"/>
  <c r="E120" i="8"/>
  <c r="E127" i="8"/>
  <c r="E129" i="8"/>
  <c r="E136" i="8"/>
  <c r="E158" i="8"/>
  <c r="E186" i="8"/>
  <c r="E214" i="8"/>
  <c r="E222" i="8"/>
  <c r="H24" i="10" l="1"/>
  <c r="E24" i="10"/>
  <c r="F24" i="10"/>
  <c r="G24" i="10"/>
  <c r="D23" i="10"/>
  <c r="D29" i="10" s="1"/>
  <c r="F26" i="10"/>
  <c r="E26" i="10"/>
  <c r="H26" i="10"/>
  <c r="H32" i="10" s="1"/>
  <c r="H30" i="10" s="1"/>
  <c r="G26" i="10"/>
  <c r="G100" i="8"/>
  <c r="H100" i="8" s="1"/>
  <c r="G120" i="8"/>
  <c r="H120" i="8" s="1"/>
  <c r="G92" i="8"/>
  <c r="H92" i="8" s="1"/>
  <c r="G243" i="8"/>
  <c r="H243" i="8" s="1"/>
  <c r="G31" i="8"/>
  <c r="H31" i="8" s="1"/>
  <c r="G51" i="8"/>
  <c r="H51" i="8" s="1"/>
  <c r="G134" i="8"/>
  <c r="H134" i="8" s="1"/>
  <c r="G55" i="8"/>
  <c r="H55" i="8" s="1"/>
  <c r="G83" i="8"/>
  <c r="H83" i="8" s="1"/>
  <c r="G131" i="8"/>
  <c r="H131" i="8" s="1"/>
  <c r="G172" i="8"/>
  <c r="H172" i="8" s="1"/>
  <c r="G236" i="8"/>
  <c r="H236" i="8" s="1"/>
  <c r="G198" i="8"/>
  <c r="H198" i="8" s="1"/>
  <c r="G246" i="8"/>
  <c r="H246" i="8" s="1"/>
  <c r="G213" i="8"/>
  <c r="H213" i="8" s="1"/>
  <c r="G17" i="8"/>
  <c r="H17" i="8" s="1"/>
  <c r="G211" i="8"/>
  <c r="H211" i="8" s="1"/>
  <c r="G57" i="8"/>
  <c r="H57" i="8" s="1"/>
  <c r="G142" i="8"/>
  <c r="H142" i="8" s="1"/>
  <c r="G132" i="8"/>
  <c r="H132" i="8" s="1"/>
  <c r="G68" i="8"/>
  <c r="H68" i="8" s="1"/>
  <c r="G16" i="8"/>
  <c r="H16" i="8" s="1"/>
  <c r="G163" i="8"/>
  <c r="H163" i="8" s="1"/>
  <c r="G146" i="8"/>
  <c r="H146" i="8" s="1"/>
  <c r="G137" i="8"/>
  <c r="H137" i="8" s="1"/>
  <c r="G114" i="8"/>
  <c r="H114" i="8" s="1"/>
  <c r="G105" i="8"/>
  <c r="H105" i="8" s="1"/>
  <c r="G82" i="8"/>
  <c r="H82" i="8" s="1"/>
  <c r="G73" i="8"/>
  <c r="H73" i="8" s="1"/>
  <c r="G52" i="8"/>
  <c r="H52" i="8" s="1"/>
  <c r="G44" i="8"/>
  <c r="H44" i="8" s="1"/>
  <c r="G195" i="8"/>
  <c r="H195" i="8" s="1"/>
  <c r="G159" i="8"/>
  <c r="H159" i="8" s="1"/>
  <c r="G138" i="8"/>
  <c r="H138" i="8" s="1"/>
  <c r="G129" i="8"/>
  <c r="H129" i="8" s="1"/>
  <c r="G106" i="8"/>
  <c r="H106" i="8" s="1"/>
  <c r="G97" i="8"/>
  <c r="H97" i="8" s="1"/>
  <c r="G74" i="8"/>
  <c r="H74" i="8" s="1"/>
  <c r="G65" i="8"/>
  <c r="H65" i="8" s="1"/>
  <c r="G54" i="8"/>
  <c r="H54" i="8" s="1"/>
  <c r="G46" i="8"/>
  <c r="H46" i="8" s="1"/>
  <c r="G38" i="8"/>
  <c r="H38" i="8" s="1"/>
  <c r="G30" i="8"/>
  <c r="H30" i="8" s="1"/>
  <c r="G22" i="8"/>
  <c r="H22" i="8" s="1"/>
  <c r="G14" i="8"/>
  <c r="H14" i="8" s="1"/>
  <c r="G6" i="8"/>
  <c r="H6" i="8" s="1"/>
  <c r="G39" i="8"/>
  <c r="H39" i="8" s="1"/>
  <c r="G23" i="8"/>
  <c r="H23" i="8" s="1"/>
  <c r="G7" i="8"/>
  <c r="H7" i="8" s="1"/>
  <c r="G40" i="8"/>
  <c r="H40" i="8" s="1"/>
  <c r="G4" i="8"/>
  <c r="H4" i="8" s="1"/>
  <c r="G71" i="8"/>
  <c r="H71" i="8" s="1"/>
  <c r="G87" i="8"/>
  <c r="H87" i="8" s="1"/>
  <c r="G103" i="8"/>
  <c r="H103" i="8" s="1"/>
  <c r="G119" i="8"/>
  <c r="H119" i="8" s="1"/>
  <c r="G135" i="8"/>
  <c r="H135" i="8" s="1"/>
  <c r="G183" i="8"/>
  <c r="H183" i="8" s="1"/>
  <c r="G223" i="8"/>
  <c r="H223" i="8" s="1"/>
  <c r="G160" i="8"/>
  <c r="H160" i="8" s="1"/>
  <c r="G176" i="8"/>
  <c r="H176" i="8" s="1"/>
  <c r="G192" i="8"/>
  <c r="H192" i="8" s="1"/>
  <c r="G208" i="8"/>
  <c r="H208" i="8" s="1"/>
  <c r="G224" i="8"/>
  <c r="H224" i="8" s="1"/>
  <c r="G240" i="8"/>
  <c r="H240" i="8" s="1"/>
  <c r="G154" i="8"/>
  <c r="H154" i="8" s="1"/>
  <c r="G170" i="8"/>
  <c r="H170" i="8" s="1"/>
  <c r="G186" i="8"/>
  <c r="H186" i="8" s="1"/>
  <c r="G202" i="8"/>
  <c r="H202" i="8" s="1"/>
  <c r="G218" i="8"/>
  <c r="H218" i="8" s="1"/>
  <c r="G234" i="8"/>
  <c r="H234" i="8" s="1"/>
  <c r="G250" i="8"/>
  <c r="H250" i="8" s="1"/>
  <c r="G153" i="8"/>
  <c r="H153" i="8" s="1"/>
  <c r="G169" i="8"/>
  <c r="H169" i="8" s="1"/>
  <c r="G185" i="8"/>
  <c r="H185" i="8" s="1"/>
  <c r="G201" i="8"/>
  <c r="H201" i="8" s="1"/>
  <c r="G217" i="8"/>
  <c r="H217" i="8" s="1"/>
  <c r="G233" i="8"/>
  <c r="H233" i="8" s="1"/>
  <c r="G249" i="8"/>
  <c r="H249" i="8" s="1"/>
  <c r="G45" i="8"/>
  <c r="H45" i="8" s="1"/>
  <c r="G9" i="8"/>
  <c r="H9" i="8" s="1"/>
  <c r="G110" i="8"/>
  <c r="H110" i="8" s="1"/>
  <c r="G175" i="8"/>
  <c r="H175" i="8" s="1"/>
  <c r="G227" i="8"/>
  <c r="H227" i="8" s="1"/>
  <c r="G76" i="8"/>
  <c r="H76" i="8" s="1"/>
  <c r="G33" i="8"/>
  <c r="H33" i="8" s="1"/>
  <c r="G5" i="8"/>
  <c r="H5" i="8" s="1"/>
  <c r="G125" i="8"/>
  <c r="H125" i="8" s="1"/>
  <c r="G27" i="8"/>
  <c r="H27" i="8" s="1"/>
  <c r="G64" i="8"/>
  <c r="H64" i="8" s="1"/>
  <c r="G88" i="8"/>
  <c r="H88" i="8" s="1"/>
  <c r="G11" i="8"/>
  <c r="H11" i="8" s="1"/>
  <c r="G99" i="8"/>
  <c r="H99" i="8" s="1"/>
  <c r="G167" i="8"/>
  <c r="H167" i="8" s="1"/>
  <c r="G188" i="8"/>
  <c r="H188" i="8" s="1"/>
  <c r="G247" i="8"/>
  <c r="H247" i="8" s="1"/>
  <c r="G214" i="8"/>
  <c r="H214" i="8" s="1"/>
  <c r="G165" i="8"/>
  <c r="H165" i="8" s="1"/>
  <c r="G197" i="8"/>
  <c r="H197" i="8" s="1"/>
  <c r="G53" i="8"/>
  <c r="H53" i="8" s="1"/>
  <c r="G133" i="8"/>
  <c r="H133" i="8" s="1"/>
  <c r="G41" i="8"/>
  <c r="H41" i="8" s="1"/>
  <c r="G179" i="8"/>
  <c r="H179" i="8" s="1"/>
  <c r="G3" i="8"/>
  <c r="H3" i="8" s="1"/>
  <c r="G12" i="8"/>
  <c r="H12" i="8" s="1"/>
  <c r="G155" i="8"/>
  <c r="H155" i="8" s="1"/>
  <c r="G144" i="8"/>
  <c r="H144" i="8" s="1"/>
  <c r="G112" i="8"/>
  <c r="H112" i="8" s="1"/>
  <c r="G80" i="8"/>
  <c r="H80" i="8" s="1"/>
  <c r="G8" i="8"/>
  <c r="H8" i="8" s="1"/>
  <c r="G187" i="8"/>
  <c r="H187" i="8" s="1"/>
  <c r="G136" i="8"/>
  <c r="H136" i="8" s="1"/>
  <c r="G104" i="8"/>
  <c r="H104" i="8" s="1"/>
  <c r="G72" i="8"/>
  <c r="H72" i="8" s="1"/>
  <c r="G93" i="8"/>
  <c r="H93" i="8" s="1"/>
  <c r="G77" i="8"/>
  <c r="H77" i="8" s="1"/>
  <c r="G61" i="8"/>
  <c r="H61" i="8" s="1"/>
  <c r="G47" i="8"/>
  <c r="H47" i="8" s="1"/>
  <c r="G35" i="8"/>
  <c r="H35" i="8" s="1"/>
  <c r="G19" i="8"/>
  <c r="H19" i="8" s="1"/>
  <c r="G32" i="8"/>
  <c r="H32" i="8" s="1"/>
  <c r="G59" i="8"/>
  <c r="H59" i="8" s="1"/>
  <c r="G75" i="8"/>
  <c r="H75" i="8" s="1"/>
  <c r="G91" i="8"/>
  <c r="H91" i="8" s="1"/>
  <c r="G107" i="8"/>
  <c r="H107" i="8" s="1"/>
  <c r="G123" i="8"/>
  <c r="H123" i="8" s="1"/>
  <c r="G143" i="8"/>
  <c r="H143" i="8" s="1"/>
  <c r="G199" i="8"/>
  <c r="H199" i="8" s="1"/>
  <c r="G239" i="8"/>
  <c r="H239" i="8" s="1"/>
  <c r="G164" i="8"/>
  <c r="H164" i="8" s="1"/>
  <c r="G180" i="8"/>
  <c r="H180" i="8" s="1"/>
  <c r="G196" i="8"/>
  <c r="H196" i="8" s="1"/>
  <c r="G212" i="8"/>
  <c r="H212" i="8" s="1"/>
  <c r="G228" i="8"/>
  <c r="H228" i="8" s="1"/>
  <c r="G244" i="8"/>
  <c r="H244" i="8" s="1"/>
  <c r="G158" i="8"/>
  <c r="H158" i="8" s="1"/>
  <c r="G174" i="8"/>
  <c r="H174" i="8" s="1"/>
  <c r="G190" i="8"/>
  <c r="H190" i="8" s="1"/>
  <c r="G206" i="8"/>
  <c r="H206" i="8" s="1"/>
  <c r="G222" i="8"/>
  <c r="H222" i="8" s="1"/>
  <c r="G238" i="8"/>
  <c r="H238" i="8" s="1"/>
  <c r="G141" i="8"/>
  <c r="H141" i="8" s="1"/>
  <c r="G157" i="8"/>
  <c r="H157" i="8" s="1"/>
  <c r="G173" i="8"/>
  <c r="H173" i="8" s="1"/>
  <c r="G189" i="8"/>
  <c r="H189" i="8" s="1"/>
  <c r="G205" i="8"/>
  <c r="H205" i="8" s="1"/>
  <c r="G221" i="8"/>
  <c r="H221" i="8" s="1"/>
  <c r="G237" i="8"/>
  <c r="H237" i="8" s="1"/>
  <c r="G101" i="8"/>
  <c r="H101" i="8" s="1"/>
  <c r="G37" i="8"/>
  <c r="H37" i="8" s="1"/>
  <c r="G60" i="8"/>
  <c r="H60" i="8" s="1"/>
  <c r="G117" i="8"/>
  <c r="H117" i="8" s="1"/>
  <c r="G108" i="8"/>
  <c r="H108" i="8" s="1"/>
  <c r="G85" i="8"/>
  <c r="H85" i="8" s="1"/>
  <c r="G69" i="8"/>
  <c r="H69" i="8" s="1"/>
  <c r="G29" i="8"/>
  <c r="H29" i="8" s="1"/>
  <c r="G49" i="8"/>
  <c r="H49" i="8" s="1"/>
  <c r="G147" i="8"/>
  <c r="H147" i="8" s="1"/>
  <c r="G20" i="8"/>
  <c r="H20" i="8" s="1"/>
  <c r="G219" i="8"/>
  <c r="H219" i="8" s="1"/>
  <c r="G139" i="8"/>
  <c r="H139" i="8" s="1"/>
  <c r="G128" i="8"/>
  <c r="H128" i="8" s="1"/>
  <c r="G96" i="8"/>
  <c r="H96" i="8" s="1"/>
  <c r="G24" i="8"/>
  <c r="H24" i="8" s="1"/>
  <c r="G67" i="8"/>
  <c r="H67" i="8" s="1"/>
  <c r="G115" i="8"/>
  <c r="H115" i="8" s="1"/>
  <c r="G231" i="8"/>
  <c r="H231" i="8" s="1"/>
  <c r="G156" i="8"/>
  <c r="H156" i="8" s="1"/>
  <c r="G204" i="8"/>
  <c r="H204" i="8" s="1"/>
  <c r="G220" i="8"/>
  <c r="H220" i="8" s="1"/>
  <c r="G166" i="8"/>
  <c r="H166" i="8" s="1"/>
  <c r="G182" i="8"/>
  <c r="H182" i="8" s="1"/>
  <c r="G230" i="8"/>
  <c r="H230" i="8" s="1"/>
  <c r="G149" i="8"/>
  <c r="H149" i="8" s="1"/>
  <c r="G181" i="8"/>
  <c r="H181" i="8" s="1"/>
  <c r="G229" i="8"/>
  <c r="H229" i="8" s="1"/>
  <c r="G245" i="8"/>
  <c r="H245" i="8" s="1"/>
  <c r="G203" i="8"/>
  <c r="H203" i="8" s="1"/>
  <c r="G13" i="8"/>
  <c r="H13" i="8" s="1"/>
  <c r="G171" i="8"/>
  <c r="H171" i="8" s="1"/>
  <c r="G140" i="8"/>
  <c r="H140" i="8" s="1"/>
  <c r="G118" i="8"/>
  <c r="H118" i="8" s="1"/>
  <c r="G109" i="8"/>
  <c r="H109" i="8" s="1"/>
  <c r="G207" i="8"/>
  <c r="H207" i="8" s="1"/>
  <c r="G116" i="8"/>
  <c r="H116" i="8" s="1"/>
  <c r="G102" i="8"/>
  <c r="H102" i="8" s="1"/>
  <c r="G84" i="8"/>
  <c r="H84" i="8" s="1"/>
  <c r="G15" i="8"/>
  <c r="H15" i="8" s="1"/>
  <c r="G36" i="8"/>
  <c r="H36" i="8" s="1"/>
  <c r="G191" i="8"/>
  <c r="H191" i="8" s="1"/>
  <c r="G151" i="8"/>
  <c r="H151" i="8" s="1"/>
  <c r="G130" i="8"/>
  <c r="H130" i="8" s="1"/>
  <c r="G121" i="8"/>
  <c r="H121" i="8" s="1"/>
  <c r="G98" i="8"/>
  <c r="H98" i="8" s="1"/>
  <c r="G89" i="8"/>
  <c r="H89" i="8" s="1"/>
  <c r="G66" i="8"/>
  <c r="H66" i="8" s="1"/>
  <c r="G56" i="8"/>
  <c r="H56" i="8" s="1"/>
  <c r="G48" i="8"/>
  <c r="H48" i="8" s="1"/>
  <c r="G235" i="8"/>
  <c r="H235" i="8" s="1"/>
  <c r="G122" i="8"/>
  <c r="H122" i="8" s="1"/>
  <c r="G113" i="8"/>
  <c r="H113" i="8" s="1"/>
  <c r="G90" i="8"/>
  <c r="H90" i="8" s="1"/>
  <c r="G81" i="8"/>
  <c r="H81" i="8" s="1"/>
  <c r="G58" i="8"/>
  <c r="H58" i="8" s="1"/>
  <c r="G50" i="8"/>
  <c r="H50" i="8" s="1"/>
  <c r="G42" i="8"/>
  <c r="H42" i="8" s="1"/>
  <c r="G34" i="8"/>
  <c r="H34" i="8" s="1"/>
  <c r="G26" i="8"/>
  <c r="H26" i="8" s="1"/>
  <c r="G18" i="8"/>
  <c r="H18" i="8" s="1"/>
  <c r="G10" i="8"/>
  <c r="H10" i="8" s="1"/>
  <c r="G2" i="8"/>
  <c r="H2" i="8" s="1"/>
  <c r="G86" i="8"/>
  <c r="H86" i="8" s="1"/>
  <c r="G70" i="8"/>
  <c r="H70" i="8" s="1"/>
  <c r="G43" i="8"/>
  <c r="H43" i="8" s="1"/>
  <c r="G28" i="8"/>
  <c r="H28" i="8" s="1"/>
  <c r="G63" i="8"/>
  <c r="H63" i="8" s="1"/>
  <c r="G79" i="8"/>
  <c r="H79" i="8" s="1"/>
  <c r="G95" i="8"/>
  <c r="H95" i="8" s="1"/>
  <c r="G111" i="8"/>
  <c r="H111" i="8" s="1"/>
  <c r="G127" i="8"/>
  <c r="H127" i="8" s="1"/>
  <c r="G150" i="8"/>
  <c r="H150" i="8" s="1"/>
  <c r="G215" i="8"/>
  <c r="H215" i="8" s="1"/>
  <c r="G152" i="8"/>
  <c r="H152" i="8" s="1"/>
  <c r="G168" i="8"/>
  <c r="H168" i="8" s="1"/>
  <c r="G184" i="8"/>
  <c r="H184" i="8" s="1"/>
  <c r="G200" i="8"/>
  <c r="H200" i="8" s="1"/>
  <c r="G216" i="8"/>
  <c r="H216" i="8" s="1"/>
  <c r="G232" i="8"/>
  <c r="H232" i="8" s="1"/>
  <c r="G248" i="8"/>
  <c r="H248" i="8" s="1"/>
  <c r="G162" i="8"/>
  <c r="H162" i="8" s="1"/>
  <c r="G178" i="8"/>
  <c r="H178" i="8" s="1"/>
  <c r="G194" i="8"/>
  <c r="H194" i="8" s="1"/>
  <c r="G210" i="8"/>
  <c r="H210" i="8" s="1"/>
  <c r="G226" i="8"/>
  <c r="H226" i="8" s="1"/>
  <c r="G242" i="8"/>
  <c r="H242" i="8" s="1"/>
  <c r="G145" i="8"/>
  <c r="H145" i="8" s="1"/>
  <c r="G161" i="8"/>
  <c r="H161" i="8" s="1"/>
  <c r="G177" i="8"/>
  <c r="H177" i="8" s="1"/>
  <c r="G193" i="8"/>
  <c r="H193" i="8" s="1"/>
  <c r="G209" i="8"/>
  <c r="H209" i="8" s="1"/>
  <c r="G225" i="8"/>
  <c r="H225" i="8" s="1"/>
  <c r="G241" i="8"/>
  <c r="H241" i="8" s="1"/>
  <c r="G94" i="8"/>
  <c r="H94" i="8" s="1"/>
  <c r="G25" i="8"/>
  <c r="H25" i="8" s="1"/>
  <c r="G126" i="8"/>
  <c r="H126" i="8" s="1"/>
  <c r="G124" i="8"/>
  <c r="H124" i="8" s="1"/>
  <c r="G148" i="8"/>
  <c r="H148" i="8" s="1"/>
  <c r="G78" i="8"/>
  <c r="H78" i="8" s="1"/>
  <c r="G62" i="8"/>
  <c r="H62" i="8" s="1"/>
  <c r="G21" i="8"/>
  <c r="H21" i="8" s="1"/>
  <c r="G29" i="10" l="1"/>
  <c r="G32" i="10" s="1"/>
  <c r="G30" i="10" s="1"/>
  <c r="F29" i="10"/>
  <c r="F32" i="10" s="1"/>
  <c r="F30" i="10" s="1"/>
  <c r="E29" i="10"/>
  <c r="E32" i="10" s="1"/>
  <c r="E33" i="10" l="1"/>
  <c r="E30" i="10"/>
  <c r="F33" i="10" l="1"/>
  <c r="E31" i="10"/>
  <c r="G33" i="10" l="1"/>
  <c r="F31" i="10"/>
  <c r="H33" i="10" l="1"/>
  <c r="H31" i="10" s="1"/>
  <c r="G31" i="10"/>
</calcChain>
</file>

<file path=xl/sharedStrings.xml><?xml version="1.0" encoding="utf-8"?>
<sst xmlns="http://schemas.openxmlformats.org/spreadsheetml/2006/main" count="1121" uniqueCount="413">
  <si>
    <t>Modalidade</t>
  </si>
  <si>
    <t>adubos/corretivos do solo</t>
  </si>
  <si>
    <t>alimentacao humana - laticinios e correlatos</t>
  </si>
  <si>
    <t>alimentacao humana - prod.especial/manipulados/pre-elaborado</t>
  </si>
  <si>
    <t>alimentacao humana - prod.origem animal in natura</t>
  </si>
  <si>
    <t>alimentacao humana - produtos de origem vegetal in natura</t>
  </si>
  <si>
    <t>alimentacao humana - produtos de panificacao</t>
  </si>
  <si>
    <t>alimentacao humana - produtos nao pereciveis</t>
  </si>
  <si>
    <t>alimentacao humana: enteral/oral</t>
  </si>
  <si>
    <t>alimentacao humana: produtos coloniais</t>
  </si>
  <si>
    <t>alimentacao humana-prod.origem animal embutidos</t>
  </si>
  <si>
    <t>animais</t>
  </si>
  <si>
    <t>aquisição de imoveis</t>
  </si>
  <si>
    <t>arames/telas</t>
  </si>
  <si>
    <t>armamentos/explosivos/municoes</t>
  </si>
  <si>
    <t>bandeiras/flamulas/acessorios</t>
  </si>
  <si>
    <t>bombas/motobombas/compressores/componentes/acessorios</t>
  </si>
  <si>
    <t>botijoes/instalacoes industriais de gas glp</t>
  </si>
  <si>
    <t>calcados/bolsas/malas/mochila (exceto de seguranca)</t>
  </si>
  <si>
    <t>colchoes/colchonetes/travesseiros/almofadas/revestimentos</t>
  </si>
  <si>
    <t>combustiveis/lubrificantes/derivados de petroleo</t>
  </si>
  <si>
    <t>componentes p/equipamentos eletricos/eletronicos</t>
  </si>
  <si>
    <t>defensivos agricolas/domesticos</t>
  </si>
  <si>
    <t>diagnostica</t>
  </si>
  <si>
    <t>eletrodomesticos</t>
  </si>
  <si>
    <t>elevadores/pontes rolantes/guindastes/talhas</t>
  </si>
  <si>
    <t>embalagens em geral/cordas/barbantes/fitas (exceto p/med.)</t>
  </si>
  <si>
    <t>equipamentos e gases uso hopitalar/laboratorial/industrial</t>
  </si>
  <si>
    <t>equipamentos eletricos p/oficinas (uso geral)</t>
  </si>
  <si>
    <t>equipamentos p/controle de pessoal</t>
  </si>
  <si>
    <t>equipamentos p/geracao/distribuicao de energia eletrica</t>
  </si>
  <si>
    <t>equipamentos p/informatica</t>
  </si>
  <si>
    <t>equipamentos p/lancamentos/pouso/manobras de aeronaves</t>
  </si>
  <si>
    <t>equipamentos/acessorios p/acampamento</t>
  </si>
  <si>
    <t>equipamentos/acessorios p/transporte de mercadorias</t>
  </si>
  <si>
    <t>equipamentos/componentes/acessorios p/climatizacao</t>
  </si>
  <si>
    <t>equipamentos/componentes/acessorios p/medicao</t>
  </si>
  <si>
    <t>equipamentos/componentes/acessorios p/radiodifusao</t>
  </si>
  <si>
    <t>equipamentos/componentes/acessorios p/radiotelecomunicacao</t>
  </si>
  <si>
    <t>equipamentos/componentes/acessorios p/solda (em geral)</t>
  </si>
  <si>
    <t>equipamentos/componentes/acessorios p/telefonia</t>
  </si>
  <si>
    <t>equipamentos/materiais de seguranca e protecao</t>
  </si>
  <si>
    <t>equipamentos/materiais esportivos</t>
  </si>
  <si>
    <t>equipamentos/materiais medico-hospitalares/enfermagem</t>
  </si>
  <si>
    <t>equipamentos/materiais odontologicos</t>
  </si>
  <si>
    <t>equipamentos/materiais p/construcao civil</t>
  </si>
  <si>
    <t>equipamentos/materiais p/escritorio/escola/artes plasticas</t>
  </si>
  <si>
    <t>equipamentos/materiais p/industria farmaceutica</t>
  </si>
  <si>
    <t>equipamentos/materiais p/instalacoes eletricas</t>
  </si>
  <si>
    <t>equipamentos/materiais p/irrigacao</t>
  </si>
  <si>
    <t>equipamentos/materiais p/laboratorio</t>
  </si>
  <si>
    <t>equipamentos/materiais p/limpeza/higiene (uso geral)</t>
  </si>
  <si>
    <t>equipamentos/materiais p/microfilmagem</t>
  </si>
  <si>
    <t>equipamentos/materiais p/recreacao/deficientes</t>
  </si>
  <si>
    <t>equipamentos/materiais/acessorios p/projecao/video/foto/som</t>
  </si>
  <si>
    <t>equipamentos/materiais/acessorios p/uso comercial/industrial</t>
  </si>
  <si>
    <t>equipamentos/materiais/medicamentos veterinarios</t>
  </si>
  <si>
    <t>equipamentos/materiais/suprimentos tratamento de agua/esgoto</t>
  </si>
  <si>
    <t>equipamentos/pecas/aces. p/constr./conserv. rodovias/portos</t>
  </si>
  <si>
    <t>equipamentos/pecas/acessorios p/agricultura/pecuaria e pesca</t>
  </si>
  <si>
    <t>equipamentos/pecas/acessorios p/ajardinamento</t>
  </si>
  <si>
    <t>equipamentos/pecas/acessorios p/mineracao/escavacao</t>
  </si>
  <si>
    <t>equipamentos/pecas/acessorios p/navegacao</t>
  </si>
  <si>
    <t>equipamentos/pecas/materiais/acessorios p/conserv. veiculos</t>
  </si>
  <si>
    <t>equip./materiais p/instalacoes hidrosanitarias e gas natural</t>
  </si>
  <si>
    <t>feramentas manuais (uso geral)</t>
  </si>
  <si>
    <t>ferragens/abrasivos</t>
  </si>
  <si>
    <t>forragens e outros alimentos p/animais</t>
  </si>
  <si>
    <t>instrumentos musicais/componentes/acessorios</t>
  </si>
  <si>
    <t>livros/publicacoes/revistas</t>
  </si>
  <si>
    <t>madeiras em geral</t>
  </si>
  <si>
    <t>maquinas p/autenticar/registrar/franquear e similares</t>
  </si>
  <si>
    <t>materiais de armarinho/aviamentos</t>
  </si>
  <si>
    <t>materiais p/cama/mesa/banho</t>
  </si>
  <si>
    <t>materiais p/decoracao de interiores</t>
  </si>
  <si>
    <t>materiais p/escritório</t>
  </si>
  <si>
    <t>materiais p/higiene pessoal/profilaxia</t>
  </si>
  <si>
    <t>materiais/ suprimentos p/informatica</t>
  </si>
  <si>
    <t>materiais/acessorios/pecas fundidas</t>
  </si>
  <si>
    <t>materia-prima plastica/sintetica/borracha/derivados</t>
  </si>
  <si>
    <t>materia-prima p/metalurgia</t>
  </si>
  <si>
    <t>medicamentos de uso humano</t>
  </si>
  <si>
    <t>medicamentos de uso humano - especiais</t>
  </si>
  <si>
    <t>medicamentos de uso humano - excepcionais</t>
  </si>
  <si>
    <t>medicamentos de uso humano - genericos</t>
  </si>
  <si>
    <t>medicamentos importados (uso humano)</t>
  </si>
  <si>
    <t>moveis/estofados/componentes em geral</t>
  </si>
  <si>
    <t>obras de arte/objetos decorativos</t>
  </si>
  <si>
    <t>papel/papelao/cartao/cartolina</t>
  </si>
  <si>
    <t>pneus/camaras/protetores/materiais p/consertos</t>
  </si>
  <si>
    <t>produtos quimicos de limpeza/higiene</t>
  </si>
  <si>
    <t>sementes/mudas de plantas</t>
  </si>
  <si>
    <t>servicos: alimentacao</t>
  </si>
  <si>
    <t>servicos: analises clinicas/laborat. e exames medicos/odont.</t>
  </si>
  <si>
    <t>servicos: bilheteria / estacionamento</t>
  </si>
  <si>
    <t>servicos: contratacao instituicao de ensino superior</t>
  </si>
  <si>
    <t>servicos: contratacao parceria/invest./arrend/merchandising</t>
  </si>
  <si>
    <t>serviços: credenciamento de serviços de educação</t>
  </si>
  <si>
    <t>serviços: credenciamento de serviços de saúde</t>
  </si>
  <si>
    <t>serviços de engenharia/obras: edificações</t>
  </si>
  <si>
    <t>serviços de engenharia/obras: infraestrutura de energia</t>
  </si>
  <si>
    <t>serviços de engenharia/obras: inst. elétricas, hidráulicas e outras inst. em construções</t>
  </si>
  <si>
    <t>serviços de engenharia/obras: obras portuárias, marítimas e fluviais</t>
  </si>
  <si>
    <t>serviços de engenharia/obras: obras-de-arte-especiais</t>
  </si>
  <si>
    <t>serviços de engenharia/obras: resíduos sólidos</t>
  </si>
  <si>
    <t>serviços de engenharia/obras: rodovias, ferrovias e aeroportos</t>
  </si>
  <si>
    <t>serviços de engenharia/obras: saneamento</t>
  </si>
  <si>
    <t>serviços de engenharia/obras: serviços especializados para construção</t>
  </si>
  <si>
    <t>serviços de engenharia/obras: serviços técnicos de engenharia e arquitetura</t>
  </si>
  <si>
    <t>serviços de engenharia/obras: urbanização</t>
  </si>
  <si>
    <t>servicos: fornecimento de vales/tickets</t>
  </si>
  <si>
    <t>servicos: graficos/similares</t>
  </si>
  <si>
    <t>servicos: hotelaria/agencias de viagem e turismo</t>
  </si>
  <si>
    <t>servicos: informatica-software/hardware</t>
  </si>
  <si>
    <t>servicos: insignias/brasoes/escudos/medalhas/trofeus/brindes</t>
  </si>
  <si>
    <t>serviços: locacao de imoveis</t>
  </si>
  <si>
    <t>servicos: locacao de veiculos, equipamentos e aeronaves</t>
  </si>
  <si>
    <t>servicos: manutencao de veiculos, equipamentos e aeronaves</t>
  </si>
  <si>
    <t>servicos: manut/equip/escrit/eletrodomesticos/refrigeracao</t>
  </si>
  <si>
    <t>servicos: orteses/proteses</t>
  </si>
  <si>
    <t>servicos: seguros</t>
  </si>
  <si>
    <t>servicos: serralheria/marcen./carpin./metalurgica/fundicao</t>
  </si>
  <si>
    <t>servicos: som, imagem e programacao visual</t>
  </si>
  <si>
    <t>servicos técnicos: projetos/auditorias/ consultorias/assessorias</t>
  </si>
  <si>
    <t>servicos: terceirizacao de mao-de-obra</t>
  </si>
  <si>
    <t>servicos: terceirizacao de mao-de-obra especializada</t>
  </si>
  <si>
    <t>servicos: transporte de cargas e passageiros</t>
  </si>
  <si>
    <t>servicos: vigilancia/seguranca/transporte de valores</t>
  </si>
  <si>
    <t>utensilios e materiais descartaveis p/copa/cozinha</t>
  </si>
  <si>
    <t>veiculos</t>
  </si>
  <si>
    <t>vestuarios/uniformes (exceto vestuario de seguranca)</t>
  </si>
  <si>
    <t>vidros planos/espelhos</t>
  </si>
  <si>
    <t xml:space="preserve">N° </t>
  </si>
  <si>
    <t xml:space="preserve">Ano </t>
  </si>
  <si>
    <t>Descrição do Objeto</t>
  </si>
  <si>
    <t>*Campos de preenchimento obrigatório</t>
  </si>
  <si>
    <t>Descrição do item*</t>
  </si>
  <si>
    <t>Qtd.*</t>
  </si>
  <si>
    <t>Unid.*</t>
  </si>
  <si>
    <t>Preço unitário (R$)*</t>
  </si>
  <si>
    <t>Estimativa</t>
  </si>
  <si>
    <t>% BDI**</t>
  </si>
  <si>
    <t>Código de Referência**</t>
  </si>
  <si>
    <t>Tipo de Objeto</t>
  </si>
  <si>
    <t>Obras e Serviços de Engenharia</t>
  </si>
  <si>
    <t xml:space="preserve">CNPJ </t>
  </si>
  <si>
    <t>**Obrigatório só para Obras e Serviços de Engenharia</t>
  </si>
  <si>
    <t>Órgão</t>
  </si>
  <si>
    <t>Família</t>
  </si>
  <si>
    <t>Data de Referência**</t>
  </si>
  <si>
    <t>Fonte de Referência**</t>
  </si>
  <si>
    <t>Outros Serviços</t>
  </si>
  <si>
    <t>Compras</t>
  </si>
  <si>
    <t>Compras e Outros Serviços</t>
  </si>
  <si>
    <t>Locações</t>
  </si>
  <si>
    <t>Nº Item*</t>
  </si>
  <si>
    <t>Código</t>
  </si>
  <si>
    <t>apoio1</t>
  </si>
  <si>
    <t>apoio2</t>
  </si>
  <si>
    <t>alimentacao humana especial/manipuladas/fracionada</t>
  </si>
  <si>
    <t>Código Família</t>
  </si>
  <si>
    <t>PREFEITURA MUNICIPAL DE ITAARA</t>
  </si>
  <si>
    <t>01605306/0001-34</t>
  </si>
  <si>
    <t>1.1</t>
  </si>
  <si>
    <t>Preço Total com BDI (R$)*</t>
  </si>
  <si>
    <t>Preço unitário com BDI(R$)*</t>
  </si>
  <si>
    <t>ORÇAMENTO</t>
  </si>
  <si>
    <t>SINAPI</t>
  </si>
  <si>
    <t>***Obrigatório só para licitação composta por Lotes</t>
  </si>
  <si>
    <t>Preço T. Orçamento R$:</t>
  </si>
  <si>
    <t>TOTAL</t>
  </si>
  <si>
    <r>
      <t>Município</t>
    </r>
    <r>
      <rPr>
        <sz val="10"/>
        <rFont val="Arial"/>
        <family val="2"/>
      </rPr>
      <t>: Itaara RS</t>
    </r>
  </si>
  <si>
    <t>ITEM</t>
  </si>
  <si>
    <t>DESCRIÇÃO DOS SERVIÇOS</t>
  </si>
  <si>
    <t>VALOR (R$)</t>
  </si>
  <si>
    <t>% ITEM</t>
  </si>
  <si>
    <t>Valores totais</t>
  </si>
  <si>
    <t>ESTADO DO RIO GRANDE DO SUL</t>
  </si>
  <si>
    <t>Secretaria de Município do Planejamento e Gestão</t>
  </si>
  <si>
    <t>2.1</t>
  </si>
  <si>
    <t>%</t>
  </si>
  <si>
    <t>Valor Acumulado R$</t>
  </si>
  <si>
    <t>ANEXO II – PLANILHA DE COMPOSIÇÃO DO BDI</t>
  </si>
  <si>
    <t>COMPOSIÇÃO DO B.D.I.</t>
  </si>
  <si>
    <t>AC =Taxa de Administração Central</t>
  </si>
  <si>
    <t>S = Taxa de Seguros</t>
  </si>
  <si>
    <t>R+G = Taxa de Riscos e Garantias</t>
  </si>
  <si>
    <t>DF = Taxa de Despesas Financeiras</t>
  </si>
  <si>
    <t>L = Taxa Lucro</t>
  </si>
  <si>
    <t>I = Taxa de Incidência de Impostos*</t>
  </si>
  <si>
    <t>PIS</t>
  </si>
  <si>
    <t>COFINS</t>
  </si>
  <si>
    <t>ISS</t>
  </si>
  <si>
    <t>BDI utilizado</t>
  </si>
  <si>
    <t>* soma dos impostos (ISS, PIS, COFINS)</t>
  </si>
  <si>
    <t>Responsável Técnico</t>
  </si>
  <si>
    <t>3.1</t>
  </si>
  <si>
    <t>LIMPEZA FINAL</t>
  </si>
  <si>
    <t>% Acumulada</t>
  </si>
  <si>
    <t>Encargos Sociais : 69,79%</t>
  </si>
  <si>
    <t>SERVIÇOS INICIAIS DE INSTALAÇÃO DE OBRA</t>
  </si>
  <si>
    <t>FORNECIMENTO E INSTALAÇÃO DE PLACA DE OBRA COM CHAPA GALVANIZADA E ESTRUTURA DE MADEIRA. AF_03/2022_PS</t>
  </si>
  <si>
    <t>H</t>
  </si>
  <si>
    <t>PROPRIA</t>
  </si>
  <si>
    <t>SERVIÇOS DE CANTEIRO DE OBRA</t>
  </si>
  <si>
    <t>ADMINISTRAÇÃO DIRETA DA OBRA</t>
  </si>
  <si>
    <t>ENGENHEIRO CIVIL DE OBRA PLENO COM ENCARGOS COMPLEMENTARES</t>
  </si>
  <si>
    <t>Manuela Kelling</t>
  </si>
  <si>
    <t xml:space="preserve"> Arquiteta e Urbanista  CAURS A268144-7</t>
  </si>
  <si>
    <t>3.2</t>
  </si>
  <si>
    <t>4.2</t>
  </si>
  <si>
    <t>5.1</t>
  </si>
  <si>
    <t>Arquiteta e Urbanista</t>
  </si>
  <si>
    <t>CAU/RS A268144-7</t>
  </si>
  <si>
    <t>SERVENTE COM ENCARGOS COMPLEMENTARES</t>
  </si>
  <si>
    <t>Semana 1</t>
  </si>
  <si>
    <t>Semana 2</t>
  </si>
  <si>
    <t>Semana 3</t>
  </si>
  <si>
    <t>6.1</t>
  </si>
  <si>
    <t>5.2</t>
  </si>
  <si>
    <t>5.3</t>
  </si>
  <si>
    <t>7.1</t>
  </si>
  <si>
    <t>4.3</t>
  </si>
  <si>
    <t>Valor semanal R$</t>
  </si>
  <si>
    <t>REFORMA ESCOLA SANTOS DUMOND PARA NOVA SEDE DA SECRETARIA DO MEIO AMBIENTE/AGROINDÚSTRIA/EMATER</t>
  </si>
  <si>
    <t>REPAROS</t>
  </si>
  <si>
    <t>UN</t>
  </si>
  <si>
    <t>PINTURA LÁTEX ACRÍLICA PREMIUM, APLICAÇÃO MANUAL EM PAREDES, DUAS DEMÃOS. AF_04/2023</t>
  </si>
  <si>
    <t>ABERTURAS</t>
  </si>
  <si>
    <t>REMOÇÃO DE JANELAS, DE FORMA MANUAL, SEM REAPROVEITAMENTO. AF_09/2023</t>
  </si>
  <si>
    <t>REMOÇÃO DE PORTAS, DE FORMA MANUAL, SEM REAPROVEITAMENTO. AF_09/2023</t>
  </si>
  <si>
    <t>DEMOLIÇÃO DE REVESTIMENTO CERÂMICO, DE FORMA MANUAL, SEM REAPROVEITAMENTO. AF_09/2023</t>
  </si>
  <si>
    <t>M³</t>
  </si>
  <si>
    <t>2.2</t>
  </si>
  <si>
    <t>4.5</t>
  </si>
  <si>
    <t>4.4</t>
  </si>
  <si>
    <t>6.2</t>
  </si>
  <si>
    <t>7.2</t>
  </si>
  <si>
    <t>MESTRE DE OBRAS COM ENCARGOS COMPLEMENTARES</t>
  </si>
  <si>
    <t>DEMOLIÇÕES</t>
  </si>
  <si>
    <t>8.1</t>
  </si>
  <si>
    <t>8.2</t>
  </si>
  <si>
    <t>8.3</t>
  </si>
  <si>
    <t>Thiago Ferreira Dutra</t>
  </si>
  <si>
    <t xml:space="preserve">CRONOGRAMA FÍSICO-FINANCEIRO </t>
  </si>
  <si>
    <t>4.6</t>
  </si>
  <si>
    <t>INSTALAÇÕES ELÉTRICAS E REDE LÓGICA</t>
  </si>
  <si>
    <t>M</t>
  </si>
  <si>
    <t>Engenheiro Civil - CREA RS262055</t>
  </si>
  <si>
    <t>8.4</t>
  </si>
  <si>
    <t>Engenheiro Civil</t>
  </si>
  <si>
    <t>CREA RS262055</t>
  </si>
  <si>
    <t>IMPERMEABILIZAÇÃO DE SUPERFÍCIE COM MEMBRANA À BASE DE POLIURETANO, 2 DEMÃOS. AF_09/2023</t>
  </si>
  <si>
    <t>CALHA EM CHAPA DE AÇO GALVANIZADO NÚMERO 24, DESENVOLVIMENTO DE 100 CM, INCLUSO TRANSPORTE VERTICAL. AF_07/2019</t>
  </si>
  <si>
    <t>TELHADO</t>
  </si>
  <si>
    <t>ALVENARIA DE VEDAÇÃO DE BLOCOS CERÂMICOS FURADOS NA HORIZONTAL DE 14X9X19 CM (ESPESSURA 14 CM, BLOCO DEITADO) E ARGAMASSA DE ASSENTAMENTO COM PREPARO EM BETONEIRA. AF_12/2021</t>
  </si>
  <si>
    <t>CONTRAPISO EM ARGAMASSA TRAÇO 1:4 (CIMENTO E AREIA), PREPARO MECÂNICO COM BETONEIRA 400 L, APLICADO EM ÁREAS SECAS SOBRE LAJE, NÃO ADERIDO, ACABAMENTO NÃO REFORÇADO, ESPESSURA 5CM. AF_07/2021</t>
  </si>
  <si>
    <t>DEMOLIÇÃO DE ALVENARIA DE BLOCO FURADO, DE FORMA MANUAL, SEM REAPROVEITAMENTO. AF_09/2023</t>
  </si>
  <si>
    <t>PORTA DE ABRIR COM MOLA HIDRÁULICA EM VIDRO TEMPERADO, 2 FOLHAS DE 90X210 CM, ESPESSURA DD 10MM, INCLUSIVE ACESSÓRIOS. AF_01/2021</t>
  </si>
  <si>
    <t>PORTA DE FERRO, DE ABRIR, TIPO GRADE COM CHAPA COM GUARNIÇÕES. AF_12/2019</t>
  </si>
  <si>
    <t>DISJUNTOR BIPOLAR TIPO DR, CORRENTE NOMINAL DE 25A - FORNECIMENTO E INSTALAÇÃO. AF_07/2025</t>
  </si>
  <si>
    <t xml:space="preserve">QUADRO DE DISTRIBUIÇÃO, EM PVC, DE EMBUTIR, COM BARRAMENTO TERRA / NEUTRO, PARA 27 DISJUNTORES NEMA OU 36 DISJUNTORES </t>
  </si>
  <si>
    <t>BARRA ANTIPANICO SIMPLES PARA PORTA DE VIDRO, COR CINZA</t>
  </si>
  <si>
    <t>SINAPI-I</t>
  </si>
  <si>
    <t>BARRA ANTIPANICO SIMPLES, COM FECHADURA LADO OPOSTO, COR CINZA</t>
  </si>
  <si>
    <t>DISJUNTOR TETRAPOLAR TIPO DR, CORRENTE NOMINAL DE 25A - FORNECIMENTO E INSTALAÇÃO. AF_07/2025</t>
  </si>
  <si>
    <t>PINTURA</t>
  </si>
  <si>
    <t>PINTURA TINTA DE ACABAMENTO (PIGMENTADA) ESMALTE SINTÉTICO ACETINADO EM MADEIRA, 2 DEMÃOS. AF_01/2021</t>
  </si>
  <si>
    <t>PINTURA LÁTEX ACRÍLICA PREMIUM, APLICAÇÃO MANUAL EM TETO, DUAS DEMÃOS. AF_04/2023</t>
  </si>
  <si>
    <t>PINTURA COM TINTA ALQUÍDICA DE ACABAMENTO (ESMALTE SINTÉTICO ACETINADO) APLICADA A ROLO OU PINCEL SOBRE SUPERFÍCIES METÁLICAS (EXCETO PERFIL) EXECUTADO EM OBRA (02 DEMÃOS). AF_01/2021</t>
  </si>
  <si>
    <t>GRELHA PARA CALHA DE PISO 20X50CM - FORNECIMENTO E INSTALAÇÃO. AF_05/2025</t>
  </si>
  <si>
    <t>EXECUÇÃO DE CANALETA DE CONCRETO ARMADO MOLDADA IN LOCO, ESPESSURA DE 0,1M, GEOMETRIA QUADRADA, COM DIMENSÕES INTERNAS: L=0,20M; H=0,20M. AF_05/2025</t>
  </si>
  <si>
    <t>PISO</t>
  </si>
  <si>
    <t>C1</t>
  </si>
  <si>
    <t>INSTALAÇÃO DE PISO VINÍLICO TIPO "CLICK"</t>
  </si>
  <si>
    <t>M²</t>
  </si>
  <si>
    <t>C2</t>
  </si>
  <si>
    <t>PERFIL DE TRANSIÇÃO DE PISO LAMINADO</t>
  </si>
  <si>
    <t>RODAPÉ EM POLIESTIRENO, ALTURA 5 CM. AF_09/2020</t>
  </si>
  <si>
    <t>CONTRAPISO COM ARGAMASSA AUTONIVELANTE, APLICADO SOBRE LAJE, ADERIDO, ESPESSURA 2CM. AF_07/2021</t>
  </si>
  <si>
    <t>PREPARO DO PISO CIMENTADO PARA PINTURA - LIXAMENTO E LIMPEZA. AF_05/2021</t>
  </si>
  <si>
    <t>PISO DE BORRACHA ESPORTIVO, ESPESSURA 15MM, ASSENTADO COM ARGAMASSA. AF_09/2020</t>
  </si>
  <si>
    <t>4.7</t>
  </si>
  <si>
    <t>4.8</t>
  </si>
  <si>
    <t>INTERVENÇÕES EM GERAL</t>
  </si>
  <si>
    <t>RUFO EM CHAPA DE AÇO GALVANIZADO NÚMERO 24, CORTE DE 25 CM, INCLUSO TRANSPORTE VERTICAL. AF_07/2019</t>
  </si>
  <si>
    <t>DOBRADIÇA EM AÇO/FERRO, 3" X 21/2", E=1,9 A 2MM, SEN ANEL, CROMADO OU ZINCADO, TAMPA BOLA, COM PARAFUSOS. AF_12/2019</t>
  </si>
  <si>
    <t>RECOLOCAÇÃO DE FOLHAS DE PORTA DE MADEIRA LEVE OU MÉDIA DE 70CM DE LARGURA, CONSIDERANDO REAPROVEITAMENTO DO MATERIAL. AF_12/2019</t>
  </si>
  <si>
    <t>C3</t>
  </si>
  <si>
    <t>INSTALAÇÃO DE SISTEMA DE EXAUSTÃO PARA COIFA</t>
  </si>
  <si>
    <t>CHAPISCO APLICADO EM ALVENARIAS E ESTRUTURAS DE CONCRETO INTERNAS, COM COLHER DE PEDREIRO. ARGAMASSA TRAÇO 1:3 COM PREPARO EM BETONEIRA 400L. AF_10/2022</t>
  </si>
  <si>
    <t>ARGAMASSA TRAÇO 1:1,5:7,5 (EM VOLUME DE CIMENTO, CAL E AREIA MÉDIA ÚMIDA) PARA EMBOÇO/MASSA ÚNICA/ASSENTAMENTO DE ALVENARIA DE VEDAÇÃO, PREPARO MANUAL. AF_08/2019</t>
  </si>
  <si>
    <t>REMOÇÃO DE CHAPAS E PERFIS DE DRYWALL, DE FORMA MANUAL, SEM REAPROVEITAMENTO. AF_09/2023</t>
  </si>
  <si>
    <t>REMOÇÃO DE LOUÇAS, DE FORMA MANUAL, SEM REAPROVEITAMENTO. AF_09/2023</t>
  </si>
  <si>
    <t>UNID</t>
  </si>
  <si>
    <t>JANELA DE ALUMÍNIO DE CORRER COM 2 FOLHAS PARA VIDROS (VIDROS INCLUSOS), BATENTE/ REQUADRO 6 A 14 CM, ACABAMENTO COM ACETATO OU BRILHANTE, FIXAÇÃO COM PARAFUSO, SEM GUARNIÇÃO/ ALIZAR, DIMENSÕES 100X120 CM, VEDAÇÃO COM SILICONE, EXCLUSIVE CONTRAMARCO - FORNECIMENTO E INSTALAÇÃO. AF_11/2024</t>
  </si>
  <si>
    <t>KIT DE PORTA DE MADEIRA PARA PINTURA, SEMI-OCA (LEVE OU MÉDIA), PADRÃO MÉDIO, 80X210CM, ESPESSURA DE 3,5CM, ITENS INCLUSOS: DOBRADIÇAS, MONTAGEM E INSTALAÇÃO DO BATENTE, FECHADURA COM EXECUÇÃO DO FURO - FORNECIMENTO E INSTALAÇÃO. AF_12/2019</t>
  </si>
  <si>
    <t>EMASSAMENTO COM MASSA LÁTEX, APLICAÇÃO EM PAREDE, DUAS DEMÃOS, LIXAMENTO MANUAL. AF_04/2023</t>
  </si>
  <si>
    <t>PISO VINÍLICO SEMI-FLEXÍVEL EM PLACAS, PADRÃO LISO, ESPESSURA 3,2 MM, FIXADO COM COLA. AF_09/2020</t>
  </si>
  <si>
    <t>MUDANÇA DE LAYOUT</t>
  </si>
  <si>
    <t>REFORMA ESCOLA EMEI GRALHA AZUL</t>
  </si>
  <si>
    <t>BDI</t>
  </si>
  <si>
    <t>Itaara/RS, 17 de setembro de 2025</t>
  </si>
  <si>
    <t>Semana 4</t>
  </si>
  <si>
    <t>5.4</t>
  </si>
  <si>
    <t>7.3</t>
  </si>
  <si>
    <t>7.4</t>
  </si>
  <si>
    <t>9.1</t>
  </si>
  <si>
    <t>9.2</t>
  </si>
  <si>
    <t>9.3</t>
  </si>
  <si>
    <t>10.1</t>
  </si>
  <si>
    <t>10.2</t>
  </si>
  <si>
    <t>10.3</t>
  </si>
  <si>
    <t>10.4</t>
  </si>
  <si>
    <t>10.5</t>
  </si>
  <si>
    <t>10.6</t>
  </si>
  <si>
    <t>11.2</t>
  </si>
  <si>
    <t>11.3</t>
  </si>
  <si>
    <t>11.4</t>
  </si>
  <si>
    <t>11.5</t>
  </si>
  <si>
    <t>11.7</t>
  </si>
  <si>
    <t>11.8</t>
  </si>
  <si>
    <t>11.9</t>
  </si>
  <si>
    <t>11.10</t>
  </si>
  <si>
    <t>11.11</t>
  </si>
  <si>
    <t>11.12</t>
  </si>
  <si>
    <t>12.1</t>
  </si>
  <si>
    <t>LIXAMENTO DE MADEIRA PARA APLICAÇÃO DE FUNDO OU PINTURA. AF_01/2021</t>
  </si>
  <si>
    <t>4.1</t>
  </si>
  <si>
    <t>ENCARGOS SOCIAIS</t>
  </si>
  <si>
    <t>DISPENSA DE LICITAÇÃO</t>
  </si>
  <si>
    <t>ESQUADRIAS</t>
  </si>
  <si>
    <t>COBERTURA DO PERGOLADO</t>
  </si>
  <si>
    <t>LIXAMENTO MANUAL EM SUPERFÍCIES METÁLICAS EM OBRA. AF_01/2020</t>
  </si>
  <si>
    <t>m²</t>
  </si>
  <si>
    <t xml:space="preserve">LIMPEZA </t>
  </si>
  <si>
    <t>LIMPEZA DE PISO CERÂMICO/ PORCELANATO/ MÁRMORE/ GRANITO UTILIZANDO DETERGENTE NEUTRO E ESCOVAÇÃO MANUAL. AF_10/2025_PS</t>
  </si>
  <si>
    <t xml:space="preserve">FORNCECIMENTO E INSTALAÇÃO DE POLICARBONATO ALVEOLAR AZUL 10MM, INCLUSO ACESSÓRIOS. </t>
  </si>
  <si>
    <t>C4</t>
  </si>
  <si>
    <t>2.3</t>
  </si>
  <si>
    <t>2.4</t>
  </si>
  <si>
    <t>2.5</t>
  </si>
  <si>
    <t xml:space="preserve"> DESCRIÇÃO DE COMPOSIÇÕES PRÓPRIAS</t>
  </si>
  <si>
    <t>Encargos Sociais: 112,84% (hora) 69,95% (mês)</t>
  </si>
  <si>
    <t>1.2</t>
  </si>
  <si>
    <t>2.6</t>
  </si>
  <si>
    <t>SINAPI -I</t>
  </si>
  <si>
    <t xml:space="preserve">SINAPI </t>
  </si>
  <si>
    <t xml:space="preserve">MONTADOR DE ESTRUTURA METÁLICA COM ENCARGOS COMPLEMENTARES </t>
  </si>
  <si>
    <t xml:space="preserve">AUXILIAR DE SERRALHEIRO COM ENCARGOS COMPLEMENTARES </t>
  </si>
  <si>
    <t xml:space="preserve">ESCADA DUPLA DE ABRIR EM ALUMINIO, COM SAPATAS DE BORRACHA, *2,30* X *0,57* M </t>
  </si>
  <si>
    <t>PARAFUSO ZINCADO, AUTOBROCANTE, FLANGEADO, 4,2 MM X 19 MM</t>
  </si>
  <si>
    <t xml:space="preserve">PERFIL EM ALUMINIO, FORMATO U, ABAS IGUAIS, LARGURA DE 12,70 MM (1/2 POL), ESPESSURA
1,58 MM (1/16 POL) E PESO LINEAR DE APROXIMADAMENTE 0,149 KG/M </t>
  </si>
  <si>
    <t>FITA / CINTA AUTOADESIVA ELASTOMERICA PARA VEDACAO, L= 50 MM, E = 3 MM</t>
  </si>
  <si>
    <t xml:space="preserve">SILICONE ACETICO USO GERAL INCOLOR 280 G </t>
  </si>
  <si>
    <t>TRANSPORTE COM CAMINHÃO CARROCERIA 9T, EM VIA URBANA PAVIMENTADA, DMT ATÉ 30KM
(UNIDADE: TXKM). AF_07/2020</t>
  </si>
  <si>
    <t>DISCO DE CORTE DIAMANTADO SEGMENTADO DIAMETRO DE 180 MM PARA ESMERILHADEIRA 7"</t>
  </si>
  <si>
    <t>2.7</t>
  </si>
  <si>
    <t>2.8</t>
  </si>
  <si>
    <t>2.9</t>
  </si>
  <si>
    <t>UND</t>
  </si>
  <si>
    <t>CENTO</t>
  </si>
  <si>
    <t>TXKM</t>
  </si>
  <si>
    <t>2.10</t>
  </si>
  <si>
    <t>COTAÇÃO</t>
  </si>
  <si>
    <t>FORNCECIMENTO E INSTALAÇÃO DE POLICARBONATO AZUL ALVEOLAR 10MM, INCLUSO ACESSÓRIOS.</t>
  </si>
  <si>
    <t>PEDREIRO COM ENCARGOS COMPLEMENTARES</t>
  </si>
  <si>
    <r>
      <t>Endereço</t>
    </r>
    <r>
      <rPr>
        <sz val="10"/>
        <rFont val="Arial"/>
        <family val="2"/>
      </rPr>
      <t>:Praça da Matriz-Av.Guilherme Kurtz</t>
    </r>
  </si>
  <si>
    <t>MANUTENÇÃO DO CENTRO ADMINISTRATIVO MUNICIPAL</t>
  </si>
  <si>
    <t>Serviços comum de engenharia</t>
  </si>
  <si>
    <t>REMOÇÕES</t>
  </si>
  <si>
    <t>PORTA DE ABRIR COM MOLA HIDRÁULICA, EM VIDRO TEMPERADO, 80X210 CM, ESPESSURA 10 MM, INCLUSIVE ACESSÓRIOS. AF_11/2025</t>
  </si>
  <si>
    <t>PORTA DE ABRIR COM MOLA HIDRÁULICA, EM VIDRO TEMPERADO, 2 FOLHAS DE 90X210 CM, ESPESSURA DE 10 MM, INCLUSIVE ACESSÓRIOS. AF_11/2025</t>
  </si>
  <si>
    <t>ARGAMASSA TRAÇO 1:1:6 (EM VOLUME DE CIMENTO, CAL E AREIA MÉDIA ÚMIDA) PARA EMBOÇO/MASSA ÚNICA/ASSENTAMENTO DE ALVENARIA DE VEDAÇÃO, PREPARO MANUAL. AF_08/2019</t>
  </si>
  <si>
    <t>PINTURA COM TINTA ALQUÍDICA DE FUNDO (TIPO ZARCÃO) APLICADA A ROLO OU PINCEL SOBRE SUPERFÍCIES METÁLICAS (EXCETO PERFIL) EXECUTADO EM OBRA (POR DEMÃO). AF_01/2020</t>
  </si>
  <si>
    <t>LIMPEZA DE SUPERFÍCIE PISO OU PAREDE COM JATO DE ALTA PRESSÃO. AF_10/2025</t>
  </si>
  <si>
    <t>PINTURA INTERNA E EXTERNA</t>
  </si>
  <si>
    <t>GUARDA-CORPO</t>
  </si>
  <si>
    <t>1.3</t>
  </si>
  <si>
    <t>1.4</t>
  </si>
  <si>
    <t>CORRIMÃO DUPLO FIXADO EM PAREDE, DIÂMETRO EXTERNO = 1 1/2", EM AÇO GALVANIZADO. AF_10/2025</t>
  </si>
  <si>
    <t>GUARDA-CORPO EM AÇO E VIDRO COM CORRIMÃO</t>
  </si>
  <si>
    <t>GUARDA CORPO DE VIDRO E INOX  -  vidro temperado incolor, com acabamento lapidado, espessura compatível com as normas de segurança aplicáveis, fixação inferior por torres/pinças em aço inox</t>
  </si>
  <si>
    <t>Guarda-corpo h=90 cm em vidro temperado 8 mm, em tubo inox, com costura, diâmetro 3" Pol, Com divisão vertical em tubo inox 3" pol.</t>
  </si>
  <si>
    <t>Guarda-corpo em vidro temperado laminado incolor 6+6 mm, com estrutura de fixação em tubo 1” para colunas e corrimão superior, além de tubo de ½” para hastes verticais</t>
  </si>
  <si>
    <t>MANUTENÇÃO BEIRAL</t>
  </si>
  <si>
    <t>FORRO EM MADEIRA PINUS, PARA AMBIENTES RESIDENCIAIS, INCLUSIVE ESTRUTURA UNIDIRECIONAL DE FIXAÇÃO. AF_08/2023</t>
  </si>
  <si>
    <t>ACABAMENTOS PARA FORRO (RODA-FORRO EM MADEIRA PINUS). AF_08/2023</t>
  </si>
  <si>
    <t>LOUÇAS, METAIS E MOBILIÁRIO</t>
  </si>
  <si>
    <t>BACIA SANITÁRIA COM CAIXA ACOPLADA, LOUÇA BRANCA - PADRÃO ALTO - FORNECIMENTO E INSTALAÇÃO. AF_02/2026</t>
  </si>
  <si>
    <t xml:space="preserve">CONJUNTO DE MOBILIÁRIO PARA BANHEIRO COM GABINETE SUSPENSO, CUBA E ESPELHEIRA </t>
  </si>
  <si>
    <t xml:space="preserve">Conjunto Para Banheiro Lavatório Em Porcelanato Com Cuba Esculpida, Gabinete E Espelheira Lisa 80cm Branco </t>
  </si>
  <si>
    <t>unid</t>
  </si>
  <si>
    <t>Conjunto para Banheiro Bancada em Porcelanato com Cuba Esculpida, Armário e Espelheira 80cm Branco</t>
  </si>
  <si>
    <t>Conjunto Cava em laca Cinza com Bancada Porcelanato Carrara e Cuba de Apoio Branca 0,80cm</t>
  </si>
  <si>
    <t>Torneira monocomando para lavatório de mesa, bica alta curvada, corpo quadrado, acabamento cromado polido, acionamento lateral por alavanca, instalação em bancada.</t>
  </si>
  <si>
    <t>ENCANADOR OU BOMBEIRO HIDRÁULICO COM ENCARGOS COMPLEMENTARES</t>
  </si>
  <si>
    <t>ASSENTO SANITÁRIO CONVENCIONAL - FORNECIMENTO E INSTALAÇÃO. AF_02/2026</t>
  </si>
  <si>
    <t>Torneira Banheiro Aço Inox Água Fria 1/4 Volta Cuba</t>
  </si>
  <si>
    <t>Torneira Para Banheiro Monocomando de Bancada Cromada</t>
  </si>
  <si>
    <t>Torneira Pia Banheiro Misturador Monocomando Cromado</t>
  </si>
  <si>
    <t>Torneira monocomando, acabamento cromado polido, instalação em bancada.</t>
  </si>
  <si>
    <t>Cabide Para Banheiro Gancho de Parede Aço Inox Polido</t>
  </si>
  <si>
    <t xml:space="preserve"> Gancho de Parede Aço Inox Polido</t>
  </si>
  <si>
    <t>C5</t>
  </si>
  <si>
    <t xml:space="preserve"> </t>
  </si>
  <si>
    <t>3.3</t>
  </si>
  <si>
    <t>3.4</t>
  </si>
  <si>
    <t>3.5</t>
  </si>
  <si>
    <r>
      <t>Obra</t>
    </r>
    <r>
      <rPr>
        <sz val="10"/>
        <rFont val="Arial"/>
        <family val="2"/>
      </rPr>
      <t xml:space="preserve">: MANUTENÇÃO DO CENTRO ADMINISTRATIVO MUNICIPAL
</t>
    </r>
  </si>
  <si>
    <t>APLICAÇÃO MANUAL DE FUNDO SELADOR ACRÍLICO EM PANOS COM PRESENÇA DE VÃOS DE EDIFÍCIOS DE MÚLTIPLOS PAVIMENTOS. AF_03/2024</t>
  </si>
  <si>
    <t>4.9</t>
  </si>
  <si>
    <t>TELHAMENTO COM TELHA ONDULADA DE FIBROCIMENTO E = 6 MM, COM RECOBRIMENTO LATERAL DE 1 1/4 DE ONDA PARA TELHADO COM INCLINAÇÃO MÁXIMA DE 10°, COM ATÉ 2 ÁGUAS, INCLUSO IÇAMENTO. AF_07/2019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</si>
</sst>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R$&quot;\ #,##0.00"/>
    <numFmt numFmtId="165" formatCode="_(* #,##0.00_);_(* \(#,##0.00\);_(* \-??_);_(@_)"/>
    <numFmt numFmtId="166" formatCode="_(&quot;R$&quot;* #,##0.00_);_(&quot;R$&quot;* \(#,##0.00\);_(&quot;R$&quot;* \-??_);_(@_)"/>
    <numFmt numFmtId="167" formatCode="_(* #,##0.00_);_(* \(#,##0.00\);_(* &quot;-&quot;??_);_(@_)"/>
    <numFmt numFmtId="168" formatCode="#,##0.00&quot; &quot;;&quot; (&quot;#,##0.00&quot;)&quot;;&quot; -&quot;#&quot; &quot;;@&quot; &quot;"/>
    <numFmt numFmtId="169" formatCode="#,##0.00&quot; &quot;;&quot;-&quot;#,##0.00&quot; &quot;;&quot; -&quot;#&quot; &quot;;@&quot; &quot;"/>
    <numFmt numFmtId="170" formatCode="[$R$-416]&quot; &quot;#,##0.00;[Red]&quot;-&quot;[$R$-416]&quot; &quot;#,##0.00"/>
    <numFmt numFmtId="171" formatCode="dd/mm/yy;@"/>
    <numFmt numFmtId="172" formatCode="_-* #,##0.00\ _€_-;\-* #,##0.00\ _€_-;_-* &quot;-&quot;??\ _€_-;_-@_-"/>
    <numFmt numFmtId="173" formatCode="#\,##0."/>
    <numFmt numFmtId="174" formatCode="_(&quot;$&quot;* #,##0_);_(&quot;$&quot;* \(#,##0\);_(&quot;$&quot;* &quot;-&quot;_);_(@_)"/>
    <numFmt numFmtId="175" formatCode="_(&quot;$&quot;* #,##0.00_);_(&quot;$&quot;* \(#,##0.00\);_(&quot;$&quot;* &quot;-&quot;??_);_(@_)"/>
    <numFmt numFmtId="176" formatCode="\$#."/>
    <numFmt numFmtId="177" formatCode="#.00"/>
    <numFmt numFmtId="178" formatCode="0.00_)"/>
    <numFmt numFmtId="179" formatCode="%#.00"/>
    <numFmt numFmtId="180" formatCode="#\,##0.00"/>
    <numFmt numFmtId="181" formatCode="#,"/>
    <numFmt numFmtId="182" formatCode="_(* #,##0_);_(* \(#,##0\);_(* &quot;-&quot;_);_(@_)"/>
    <numFmt numFmtId="183" formatCode="###,###,##0.00"/>
    <numFmt numFmtId="184" formatCode="&quot;R$&quot;#,##0.00"/>
    <numFmt numFmtId="185" formatCode="#,##0.000"/>
    <numFmt numFmtId="186" formatCode="#,##0.0"/>
  </numFmts>
  <fonts count="6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Tahoma"/>
      <family val="2"/>
    </font>
    <font>
      <sz val="9"/>
      <color rgb="FF000000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sz val="11"/>
      <color indexed="8"/>
      <name val="Arial"/>
      <family val="2"/>
    </font>
    <font>
      <sz val="10"/>
      <color rgb="FF000000"/>
      <name val="Arial1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sz val="9"/>
      <name val="Calibri"/>
      <family val="2"/>
      <scheme val="minor"/>
    </font>
    <font>
      <sz val="11"/>
      <color indexed="8"/>
      <name val="Calibri"/>
      <family val="2"/>
    </font>
    <font>
      <u/>
      <sz val="11"/>
      <color indexed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10"/>
      <color indexed="8"/>
      <name val="MS Sans Serif"/>
      <family val="2"/>
    </font>
    <font>
      <sz val="1"/>
      <color indexed="8"/>
      <name val="Courier"/>
      <family val="3"/>
    </font>
    <font>
      <u/>
      <sz val="6"/>
      <color indexed="36"/>
      <name val="MS Sans Serif"/>
      <family val="2"/>
    </font>
    <font>
      <sz val="8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b/>
      <i/>
      <sz val="16"/>
      <name val="Helv"/>
    </font>
    <font>
      <b/>
      <sz val="14"/>
      <name val="Arial"/>
      <family val="2"/>
    </font>
    <font>
      <sz val="1"/>
      <color indexed="18"/>
      <name val="Courier"/>
      <family val="3"/>
    </font>
    <font>
      <b/>
      <sz val="1"/>
      <color indexed="8"/>
      <name val="Courier"/>
      <family val="3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Times New Roman"/>
      <family val="1"/>
    </font>
    <font>
      <b/>
      <sz val="13"/>
      <name val="Arial"/>
      <family val="2"/>
    </font>
    <font>
      <sz val="13"/>
      <name val="Arial"/>
      <family val="2"/>
    </font>
    <font>
      <b/>
      <sz val="12"/>
      <name val="Arial"/>
      <family val="2"/>
    </font>
    <font>
      <sz val="8"/>
      <name val="Calibri"/>
      <family val="2"/>
      <scheme val="minor"/>
    </font>
    <font>
      <b/>
      <sz val="11"/>
      <color theme="0"/>
      <name val="Bahnschrift Light SemiCondensed"/>
      <family val="2"/>
    </font>
    <font>
      <b/>
      <sz val="11"/>
      <name val="Bahnschrift Light SemiCondensed"/>
      <family val="2"/>
    </font>
    <font>
      <sz val="11"/>
      <name val="Bahnschrift Light SemiCondensed"/>
      <family val="2"/>
    </font>
    <font>
      <b/>
      <sz val="11"/>
      <color theme="1"/>
      <name val="Bahnschrift Light SemiCondensed"/>
      <family val="2"/>
    </font>
    <font>
      <sz val="11"/>
      <color theme="1"/>
      <name val="Bahnschrift Light SemiCondensed"/>
      <family val="2"/>
    </font>
    <font>
      <sz val="11"/>
      <color theme="4" tint="0.59999389629810485"/>
      <name val="Bahnschrift Light SemiCondensed"/>
      <family val="2"/>
    </font>
    <font>
      <sz val="11"/>
      <color indexed="8"/>
      <name val="Bahnschrift Light SemiCondensed"/>
      <family val="2"/>
    </font>
    <font>
      <sz val="11"/>
      <color theme="0"/>
      <name val="Bahnschrift Light SemiCondensed"/>
      <family val="2"/>
    </font>
    <font>
      <sz val="11"/>
      <color rgb="FF000000"/>
      <name val="Bahnschrift Light SemiCondensed"/>
      <family val="2"/>
    </font>
    <font>
      <u/>
      <sz val="11"/>
      <color theme="1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5"/>
        <bgColor indexed="64"/>
      </patternFill>
    </fill>
    <fill>
      <patternFill patternType="solid">
        <fgColor rgb="FFCFE0F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rgb="FFFFFFFF"/>
      </top>
      <bottom style="medium">
        <color rgb="FFCCCCCC"/>
      </bottom>
      <diagonal/>
    </border>
    <border>
      <left/>
      <right/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C9CBD3"/>
      </top>
      <bottom style="medium">
        <color rgb="FFCCCCCC"/>
      </bottom>
      <diagonal/>
    </border>
    <border>
      <left/>
      <right style="medium">
        <color rgb="FFC9CBD3"/>
      </right>
      <top style="medium">
        <color rgb="FFFFFFFF"/>
      </top>
      <bottom style="medium">
        <color rgb="FFCCCCCC"/>
      </bottom>
      <diagonal/>
    </border>
    <border>
      <left/>
      <right/>
      <top style="medium">
        <color rgb="FFFFFFFF"/>
      </top>
      <bottom/>
      <diagonal/>
    </border>
    <border>
      <left/>
      <right style="medium">
        <color rgb="FFC9CBD3"/>
      </right>
      <top style="medium">
        <color rgb="FFFFFFFF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352">
    <xf numFmtId="0" fontId="0" fillId="0" borderId="0"/>
    <xf numFmtId="44" fontId="6" fillId="0" borderId="0" applyFont="0" applyFill="0" applyBorder="0" applyAlignment="0" applyProtection="0"/>
    <xf numFmtId="0" fontId="8" fillId="0" borderId="0"/>
    <xf numFmtId="166" fontId="8" fillId="0" borderId="0" applyFill="0" applyBorder="0" applyAlignment="0" applyProtection="0"/>
    <xf numFmtId="0" fontId="8" fillId="0" borderId="0"/>
    <xf numFmtId="165" fontId="8" fillId="0" borderId="0" applyFill="0" applyBorder="0" applyAlignment="0" applyProtection="0"/>
    <xf numFmtId="165" fontId="8" fillId="0" borderId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14" applyNumberFormat="0" applyFill="0" applyAlignment="0" applyProtection="0"/>
    <xf numFmtId="0" fontId="13" fillId="0" borderId="15" applyNumberFormat="0" applyFill="0" applyAlignment="0" applyProtection="0"/>
    <xf numFmtId="0" fontId="14" fillId="0" borderId="16" applyNumberFormat="0" applyFill="0" applyAlignment="0" applyProtection="0"/>
    <xf numFmtId="0" fontId="14" fillId="0" borderId="0" applyNumberFormat="0" applyFill="0" applyBorder="0" applyAlignment="0" applyProtection="0"/>
    <xf numFmtId="0" fontId="15" fillId="6" borderId="0" applyNumberFormat="0" applyBorder="0" applyAlignment="0" applyProtection="0"/>
    <xf numFmtId="0" fontId="16" fillId="7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7" applyNumberFormat="0" applyAlignment="0" applyProtection="0"/>
    <xf numFmtId="0" fontId="19" fillId="10" borderId="18" applyNumberFormat="0" applyAlignment="0" applyProtection="0"/>
    <xf numFmtId="0" fontId="20" fillId="10" borderId="17" applyNumberFormat="0" applyAlignment="0" applyProtection="0"/>
    <xf numFmtId="0" fontId="21" fillId="0" borderId="19" applyNumberFormat="0" applyFill="0" applyAlignment="0" applyProtection="0"/>
    <xf numFmtId="0" fontId="1" fillId="11" borderId="20" applyNumberFormat="0" applyAlignment="0" applyProtection="0"/>
    <xf numFmtId="0" fontId="5" fillId="0" borderId="0" applyNumberFormat="0" applyFill="0" applyBorder="0" applyAlignment="0" applyProtection="0"/>
    <xf numFmtId="0" fontId="6" fillId="12" borderId="21" applyNumberFormat="0" applyFont="0" applyAlignment="0" applyProtection="0"/>
    <xf numFmtId="0" fontId="22" fillId="0" borderId="0" applyNumberFormat="0" applyFill="0" applyBorder="0" applyAlignment="0" applyProtection="0"/>
    <xf numFmtId="0" fontId="7" fillId="0" borderId="22" applyNumberFormat="0" applyFill="0" applyAlignment="0" applyProtection="0"/>
    <xf numFmtId="0" fontId="2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6" fillId="34" borderId="0" applyNumberFormat="0" applyBorder="0" applyAlignment="0" applyProtection="0"/>
    <xf numFmtId="0" fontId="6" fillId="35" borderId="0" applyNumberFormat="0" applyBorder="0" applyAlignment="0" applyProtection="0"/>
    <xf numFmtId="0" fontId="2" fillId="36" borderId="0" applyNumberFormat="0" applyBorder="0" applyAlignment="0" applyProtection="0"/>
    <xf numFmtId="9" fontId="6" fillId="0" borderId="0" applyFont="0" applyFill="0" applyBorder="0" applyAlignment="0" applyProtection="0"/>
    <xf numFmtId="0" fontId="23" fillId="0" borderId="0"/>
    <xf numFmtId="0" fontId="24" fillId="0" borderId="0"/>
    <xf numFmtId="0" fontId="27" fillId="0" borderId="0" applyNumberFormat="0" applyBorder="0" applyProtection="0"/>
    <xf numFmtId="0" fontId="27" fillId="0" borderId="0" applyNumberFormat="0" applyBorder="0" applyProtection="0"/>
    <xf numFmtId="168" fontId="27" fillId="0" borderId="0" applyBorder="0" applyProtection="0"/>
    <xf numFmtId="168" fontId="27" fillId="0" borderId="0" applyBorder="0" applyProtection="0"/>
    <xf numFmtId="0" fontId="28" fillId="0" borderId="0" applyNumberFormat="0" applyBorder="0" applyProtection="0"/>
    <xf numFmtId="0" fontId="27" fillId="0" borderId="0" applyNumberFormat="0" applyBorder="0" applyProtection="0"/>
    <xf numFmtId="169" fontId="28" fillId="0" borderId="0" applyBorder="0" applyProtection="0"/>
    <xf numFmtId="0" fontId="29" fillId="0" borderId="0" applyNumberFormat="0" applyBorder="0" applyProtection="0">
      <alignment horizontal="center"/>
    </xf>
    <xf numFmtId="0" fontId="29" fillId="0" borderId="0" applyNumberFormat="0" applyBorder="0" applyProtection="0">
      <alignment horizontal="center" textRotation="90"/>
    </xf>
    <xf numFmtId="9" fontId="8" fillId="0" borderId="0" applyFont="0" applyFill="0" applyBorder="0" applyAlignment="0" applyProtection="0"/>
    <xf numFmtId="0" fontId="30" fillId="0" borderId="0" applyNumberFormat="0" applyBorder="0" applyProtection="0"/>
    <xf numFmtId="170" fontId="30" fillId="0" borderId="0" applyBorder="0" applyProtection="0"/>
    <xf numFmtId="167" fontId="26" fillId="0" borderId="0" applyFont="0" applyFill="0" applyBorder="0" applyAlignment="0" applyProtection="0"/>
    <xf numFmtId="167" fontId="8" fillId="0" borderId="0" applyFont="0" applyFill="0" applyBorder="0" applyAlignment="0" applyProtection="0"/>
    <xf numFmtId="168" fontId="27" fillId="0" borderId="0" applyBorder="0" applyProtection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167" fontId="8" fillId="0" borderId="0" applyFont="0" applyFill="0" applyBorder="0" applyAlignment="0" applyProtection="0"/>
    <xf numFmtId="0" fontId="24" fillId="0" borderId="0"/>
    <xf numFmtId="0" fontId="8" fillId="0" borderId="0"/>
    <xf numFmtId="0" fontId="8" fillId="0" borderId="0"/>
    <xf numFmtId="0" fontId="24" fillId="0" borderId="0"/>
    <xf numFmtId="167" fontId="8" fillId="0" borderId="0" applyFont="0" applyFill="0" applyBorder="0" applyAlignment="0" applyProtection="0"/>
    <xf numFmtId="167" fontId="26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167" fontId="26" fillId="0" borderId="0" applyFont="0" applyFill="0" applyBorder="0" applyAlignment="0" applyProtection="0"/>
    <xf numFmtId="0" fontId="24" fillId="0" borderId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28" fillId="0" borderId="0" applyNumberFormat="0" applyBorder="0" applyProtection="0"/>
    <xf numFmtId="0" fontId="33" fillId="0" borderId="0" applyNumberFormat="0" applyFill="0" applyBorder="0" applyAlignment="0" applyProtection="0">
      <alignment vertical="top"/>
      <protection locked="0"/>
    </xf>
    <xf numFmtId="4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32" fillId="0" borderId="0"/>
    <xf numFmtId="0" fontId="6" fillId="0" borderId="0"/>
    <xf numFmtId="9" fontId="24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6" fillId="0" borderId="0"/>
    <xf numFmtId="0" fontId="6" fillId="0" borderId="0"/>
    <xf numFmtId="0" fontId="8" fillId="0" borderId="0"/>
    <xf numFmtId="0" fontId="6" fillId="0" borderId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6" fillId="0" borderId="0"/>
    <xf numFmtId="43" fontId="6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167" fontId="35" fillId="0" borderId="0" applyFont="0" applyFill="0" applyBorder="0" applyAlignment="0" applyProtection="0"/>
    <xf numFmtId="0" fontId="35" fillId="0" borderId="0"/>
    <xf numFmtId="9" fontId="35" fillId="0" borderId="0" applyFont="0" applyFill="0" applyBorder="0" applyAlignment="0" applyProtection="0"/>
    <xf numFmtId="0" fontId="36" fillId="0" borderId="0"/>
    <xf numFmtId="172" fontId="8" fillId="0" borderId="0" applyFont="0" applyFill="0" applyBorder="0" applyAlignment="0" applyProtection="0"/>
    <xf numFmtId="173" fontId="37" fillId="0" borderId="0">
      <protection locked="0"/>
    </xf>
    <xf numFmtId="0" fontId="25" fillId="40" borderId="2" applyFill="0" applyBorder="0" applyAlignment="0" applyProtection="0">
      <alignment vertical="center"/>
      <protection locked="0"/>
    </xf>
    <xf numFmtId="174" fontId="8" fillId="0" borderId="0" applyFont="0" applyFill="0" applyBorder="0" applyAlignment="0" applyProtection="0"/>
    <xf numFmtId="175" fontId="8" fillId="0" borderId="0" applyFont="0" applyFill="0" applyBorder="0" applyAlignment="0" applyProtection="0"/>
    <xf numFmtId="176" fontId="37" fillId="0" borderId="0">
      <protection locked="0"/>
    </xf>
    <xf numFmtId="0" fontId="37" fillId="0" borderId="0">
      <protection locked="0"/>
    </xf>
    <xf numFmtId="0" fontId="37" fillId="0" borderId="0">
      <protection locked="0"/>
    </xf>
    <xf numFmtId="177" fontId="37" fillId="0" borderId="0">
      <protection locked="0"/>
    </xf>
    <xf numFmtId="177" fontId="37" fillId="0" borderId="0"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38" fontId="39" fillId="39" borderId="0" applyNumberFormat="0" applyBorder="0" applyAlignment="0" applyProtection="0"/>
    <xf numFmtId="0" fontId="37" fillId="0" borderId="0">
      <protection locked="0"/>
    </xf>
    <xf numFmtId="0" fontId="37" fillId="0" borderId="0">
      <protection locked="0"/>
    </xf>
    <xf numFmtId="0" fontId="40" fillId="0" borderId="0"/>
    <xf numFmtId="10" fontId="39" fillId="41" borderId="1" applyNumberFormat="0" applyBorder="0" applyAlignment="0" applyProtection="0"/>
    <xf numFmtId="0" fontId="8" fillId="0" borderId="0">
      <alignment horizontal="centerContinuous" vertical="justify"/>
    </xf>
    <xf numFmtId="0" fontId="41" fillId="0" borderId="0" applyAlignment="0">
      <alignment horizontal="center"/>
    </xf>
    <xf numFmtId="178" fontId="42" fillId="0" borderId="0"/>
    <xf numFmtId="0" fontId="43" fillId="0" borderId="0">
      <alignment horizontal="left" vertical="center" indent="12"/>
    </xf>
    <xf numFmtId="0" fontId="39" fillId="0" borderId="2" applyBorder="0">
      <alignment horizontal="left" vertical="center" wrapText="1" indent="2"/>
      <protection locked="0"/>
    </xf>
    <xf numFmtId="0" fontId="39" fillId="0" borderId="2" applyBorder="0">
      <alignment horizontal="left" vertical="center" wrapText="1" indent="3"/>
      <protection locked="0"/>
    </xf>
    <xf numFmtId="10" fontId="8" fillId="0" borderId="0" applyFont="0" applyFill="0" applyBorder="0" applyAlignment="0" applyProtection="0"/>
    <xf numFmtId="179" fontId="37" fillId="0" borderId="0">
      <protection locked="0"/>
    </xf>
    <xf numFmtId="179" fontId="37" fillId="0" borderId="0">
      <protection locked="0"/>
    </xf>
    <xf numFmtId="180" fontId="37" fillId="0" borderId="0">
      <protection locked="0"/>
    </xf>
    <xf numFmtId="38" fontId="34" fillId="0" borderId="0" applyFont="0" applyFill="0" applyBorder="0" applyAlignment="0" applyProtection="0"/>
    <xf numFmtId="181" fontId="44" fillId="0" borderId="0">
      <protection locked="0"/>
    </xf>
    <xf numFmtId="182" fontId="35" fillId="0" borderId="0" applyFont="0" applyFill="0" applyBorder="0" applyAlignment="0" applyProtection="0"/>
    <xf numFmtId="0" fontId="34" fillId="0" borderId="0"/>
    <xf numFmtId="0" fontId="45" fillId="0" borderId="0">
      <protection locked="0"/>
    </xf>
    <xf numFmtId="0" fontId="45" fillId="0" borderId="0">
      <protection locked="0"/>
    </xf>
    <xf numFmtId="0" fontId="6" fillId="0" borderId="0"/>
    <xf numFmtId="43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5" fontId="8" fillId="0" borderId="0" applyFont="0" applyFill="0" applyBorder="0" applyAlignment="0" applyProtection="0"/>
    <xf numFmtId="0" fontId="6" fillId="0" borderId="0"/>
    <xf numFmtId="0" fontId="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0" fontId="6" fillId="0" borderId="0"/>
    <xf numFmtId="43" fontId="6" fillId="0" borderId="0" applyFont="0" applyFill="0" applyBorder="0" applyAlignment="0" applyProtection="0"/>
    <xf numFmtId="0" fontId="8" fillId="0" borderId="0"/>
    <xf numFmtId="0" fontId="8" fillId="0" borderId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6" fillId="0" borderId="0"/>
    <xf numFmtId="0" fontId="6" fillId="0" borderId="0"/>
    <xf numFmtId="0" fontId="24" fillId="0" borderId="0"/>
    <xf numFmtId="0" fontId="24" fillId="0" borderId="0"/>
    <xf numFmtId="167" fontId="26" fillId="0" borderId="0" applyFont="0" applyFill="0" applyBorder="0" applyAlignment="0" applyProtection="0"/>
    <xf numFmtId="0" fontId="24" fillId="0" borderId="0"/>
    <xf numFmtId="9" fontId="24" fillId="0" borderId="0" applyFont="0" applyFill="0" applyBorder="0" applyAlignment="0" applyProtection="0"/>
    <xf numFmtId="0" fontId="6" fillId="0" borderId="0"/>
    <xf numFmtId="0" fontId="8" fillId="0" borderId="0"/>
    <xf numFmtId="0" fontId="2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6" fillId="0" borderId="0"/>
    <xf numFmtId="0" fontId="46" fillId="0" borderId="0"/>
    <xf numFmtId="0" fontId="8" fillId="0" borderId="0"/>
    <xf numFmtId="0" fontId="46" fillId="0" borderId="0"/>
    <xf numFmtId="0" fontId="46" fillId="0" borderId="0"/>
    <xf numFmtId="0" fontId="8" fillId="0" borderId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9" fillId="0" borderId="0"/>
    <xf numFmtId="0" fontId="8" fillId="0" borderId="0"/>
    <xf numFmtId="0" fontId="64" fillId="0" borderId="0" applyNumberFormat="0" applyFill="0" applyBorder="0" applyAlignment="0" applyProtection="0"/>
  </cellStyleXfs>
  <cellXfs count="344">
    <xf numFmtId="0" fontId="0" fillId="0" borderId="0" xfId="0"/>
    <xf numFmtId="0" fontId="10" fillId="4" borderId="12" xfId="0" applyFont="1" applyFill="1" applyBorder="1" applyAlignment="1">
      <alignment vertical="center" wrapText="1"/>
    </xf>
    <xf numFmtId="0" fontId="9" fillId="5" borderId="9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vertical="center" wrapText="1"/>
    </xf>
    <xf numFmtId="0" fontId="10" fillId="4" borderId="11" xfId="0" applyFont="1" applyFill="1" applyBorder="1" applyAlignment="1">
      <alignment vertical="center" wrapText="1"/>
    </xf>
    <xf numFmtId="0" fontId="9" fillId="5" borderId="10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vertical="center" wrapText="1"/>
    </xf>
    <xf numFmtId="0" fontId="3" fillId="3" borderId="0" xfId="0" applyFont="1" applyFill="1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1" fontId="4" fillId="3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4" fontId="4" fillId="3" borderId="0" xfId="1" applyNumberFormat="1" applyFont="1" applyFill="1" applyBorder="1" applyAlignment="1" applyProtection="1">
      <alignment vertical="center"/>
    </xf>
    <xf numFmtId="0" fontId="2" fillId="0" borderId="0" xfId="0" applyFont="1" applyAlignment="1">
      <alignment vertical="center"/>
    </xf>
    <xf numFmtId="2" fontId="4" fillId="0" borderId="0" xfId="0" applyNumberFormat="1" applyFont="1" applyAlignment="1">
      <alignment horizontal="center" vertical="center"/>
    </xf>
    <xf numFmtId="1" fontId="1" fillId="2" borderId="0" xfId="0" applyNumberFormat="1" applyFont="1" applyFill="1" applyAlignment="1">
      <alignment vertical="center" wrapText="1"/>
    </xf>
    <xf numFmtId="10" fontId="0" fillId="0" borderId="0" xfId="48" applyNumberFormat="1" applyFont="1" applyBorder="1" applyAlignment="1" applyProtection="1">
      <alignment horizontal="center" vertical="center" wrapText="1"/>
      <protection locked="0"/>
    </xf>
    <xf numFmtId="0" fontId="47" fillId="0" borderId="0" xfId="272" applyFont="1"/>
    <xf numFmtId="0" fontId="47" fillId="0" borderId="0" xfId="272" applyFont="1" applyAlignment="1">
      <alignment horizontal="center" vertical="center"/>
    </xf>
    <xf numFmtId="0" fontId="8" fillId="0" borderId="1" xfId="226" applyBorder="1" applyAlignment="1">
      <alignment horizontal="center"/>
    </xf>
    <xf numFmtId="0" fontId="8" fillId="0" borderId="1" xfId="226" applyBorder="1"/>
    <xf numFmtId="0" fontId="8" fillId="0" borderId="1" xfId="226" applyBorder="1" applyAlignment="1">
      <alignment horizontal="center" vertical="center"/>
    </xf>
    <xf numFmtId="167" fontId="8" fillId="0" borderId="1" xfId="269" applyFont="1" applyBorder="1" applyAlignment="1">
      <alignment horizontal="center" vertical="center"/>
    </xf>
    <xf numFmtId="0" fontId="8" fillId="0" borderId="7" xfId="226" applyBorder="1" applyAlignment="1">
      <alignment horizontal="center" vertical="center"/>
    </xf>
    <xf numFmtId="10" fontId="8" fillId="0" borderId="1" xfId="268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9" fontId="8" fillId="3" borderId="1" xfId="268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vertical="center"/>
      <protection locked="0"/>
    </xf>
    <xf numFmtId="2" fontId="0" fillId="0" borderId="0" xfId="0" applyNumberFormat="1" applyAlignment="1" applyProtection="1">
      <alignment horizontal="center" vertical="center"/>
      <protection locked="0"/>
    </xf>
    <xf numFmtId="2" fontId="0" fillId="0" borderId="0" xfId="0" applyNumberFormat="1" applyAlignment="1">
      <alignment vertical="center"/>
    </xf>
    <xf numFmtId="1" fontId="0" fillId="0" borderId="0" xfId="0" applyNumberFormat="1" applyAlignment="1">
      <alignment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 applyProtection="1">
      <alignment horizontal="center" vertical="center" wrapText="1"/>
      <protection locked="0"/>
    </xf>
    <xf numFmtId="3" fontId="0" fillId="0" borderId="0" xfId="0" applyNumberForma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" fontId="0" fillId="0" borderId="0" xfId="0" applyNumberFormat="1" applyAlignment="1" applyProtection="1">
      <alignment horizontal="center" vertical="center"/>
      <protection locked="0"/>
    </xf>
    <xf numFmtId="0" fontId="8" fillId="3" borderId="1" xfId="226" applyFill="1" applyBorder="1" applyAlignment="1">
      <alignment horizontal="center" vertical="center"/>
    </xf>
    <xf numFmtId="0" fontId="47" fillId="0" borderId="26" xfId="272" applyFont="1" applyBorder="1" applyAlignment="1">
      <alignment horizontal="center" vertical="center"/>
    </xf>
    <xf numFmtId="0" fontId="48" fillId="0" borderId="1" xfId="226" applyFont="1" applyBorder="1" applyAlignment="1">
      <alignment vertical="center"/>
    </xf>
    <xf numFmtId="0" fontId="4" fillId="0" borderId="1" xfId="0" applyFont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0" xfId="0" applyFont="1" applyAlignment="1">
      <alignment horizontal="left"/>
    </xf>
    <xf numFmtId="4" fontId="0" fillId="0" borderId="0" xfId="0" applyNumberFormat="1" applyAlignment="1">
      <alignment horizontal="center" vertical="center"/>
    </xf>
    <xf numFmtId="10" fontId="0" fillId="0" borderId="1" xfId="0" applyNumberFormat="1" applyBorder="1" applyAlignment="1">
      <alignment horizontal="center" vertical="center"/>
    </xf>
    <xf numFmtId="183" fontId="0" fillId="37" borderId="1" xfId="0" applyNumberForma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83" fontId="0" fillId="0" borderId="1" xfId="0" applyNumberForma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83" fontId="0" fillId="0" borderId="0" xfId="0" applyNumberFormat="1" applyAlignment="1">
      <alignment horizontal="center" vertical="center"/>
    </xf>
    <xf numFmtId="0" fontId="0" fillId="0" borderId="7" xfId="0" applyBorder="1"/>
    <xf numFmtId="0" fontId="0" fillId="0" borderId="33" xfId="0" applyBorder="1"/>
    <xf numFmtId="0" fontId="0" fillId="0" borderId="34" xfId="0" applyBorder="1"/>
    <xf numFmtId="10" fontId="51" fillId="0" borderId="1" xfId="48" applyNumberFormat="1" applyFont="1" applyBorder="1" applyAlignment="1" applyProtection="1">
      <alignment horizontal="center" vertical="center"/>
      <protection locked="0"/>
    </xf>
    <xf numFmtId="10" fontId="51" fillId="0" borderId="24" xfId="48" applyNumberFormat="1" applyFont="1" applyBorder="1" applyAlignment="1" applyProtection="1">
      <alignment horizontal="center" vertical="center"/>
    </xf>
    <xf numFmtId="10" fontId="52" fillId="0" borderId="35" xfId="48" applyNumberFormat="1" applyFont="1" applyBorder="1" applyAlignment="1" applyProtection="1">
      <alignment horizontal="center" vertical="center"/>
      <protection locked="0"/>
    </xf>
    <xf numFmtId="10" fontId="52" fillId="0" borderId="25" xfId="48" applyNumberFormat="1" applyFont="1" applyBorder="1" applyAlignment="1" applyProtection="1">
      <alignment horizontal="center" vertical="center"/>
      <protection locked="0"/>
    </xf>
    <xf numFmtId="0" fontId="51" fillId="39" borderId="2" xfId="0" applyFont="1" applyFill="1" applyBorder="1" applyAlignment="1">
      <alignment vertical="center"/>
    </xf>
    <xf numFmtId="0" fontId="52" fillId="39" borderId="6" xfId="0" applyFont="1" applyFill="1" applyBorder="1" applyAlignment="1">
      <alignment vertical="center"/>
    </xf>
    <xf numFmtId="10" fontId="51" fillId="39" borderId="1" xfId="48" applyNumberFormat="1" applyFont="1" applyFill="1" applyBorder="1" applyAlignment="1" applyProtection="1">
      <alignment horizontal="center" vertical="center"/>
    </xf>
    <xf numFmtId="0" fontId="35" fillId="0" borderId="0" xfId="0" applyFont="1" applyAlignment="1">
      <alignment vertical="center"/>
    </xf>
    <xf numFmtId="0" fontId="47" fillId="0" borderId="0" xfId="0" applyFont="1"/>
    <xf numFmtId="0" fontId="53" fillId="0" borderId="0" xfId="0" applyFont="1" applyAlignment="1">
      <alignment horizontal="center"/>
    </xf>
    <xf numFmtId="0" fontId="47" fillId="0" borderId="0" xfId="0" applyFont="1" applyAlignment="1" applyProtection="1">
      <alignment horizontal="center"/>
      <protection locked="0"/>
    </xf>
    <xf numFmtId="0" fontId="0" fillId="0" borderId="36" xfId="0" applyBorder="1"/>
    <xf numFmtId="0" fontId="47" fillId="0" borderId="37" xfId="0" applyFont="1" applyBorder="1" applyAlignment="1" applyProtection="1">
      <alignment horizontal="center"/>
      <protection locked="0"/>
    </xf>
    <xf numFmtId="0" fontId="0" fillId="0" borderId="38" xfId="0" applyBorder="1"/>
    <xf numFmtId="0" fontId="8" fillId="0" borderId="25" xfId="226" applyBorder="1" applyAlignment="1">
      <alignment horizontal="center" vertical="center"/>
    </xf>
    <xf numFmtId="167" fontId="25" fillId="0" borderId="7" xfId="269" applyFont="1" applyBorder="1" applyAlignment="1">
      <alignment horizontal="center" vertical="center"/>
    </xf>
    <xf numFmtId="4" fontId="31" fillId="37" borderId="1" xfId="0" applyNumberFormat="1" applyFont="1" applyFill="1" applyBorder="1" applyAlignment="1" applyProtection="1">
      <alignment horizontal="center" vertical="center"/>
      <protection locked="0"/>
    </xf>
    <xf numFmtId="4" fontId="31" fillId="42" borderId="6" xfId="66" applyNumberFormat="1" applyFont="1" applyFill="1" applyBorder="1" applyAlignment="1" applyProtection="1">
      <alignment vertical="center"/>
      <protection locked="0"/>
    </xf>
    <xf numFmtId="44" fontId="0" fillId="0" borderId="0" xfId="1" applyFont="1" applyAlignment="1" applyProtection="1">
      <alignment vertical="center" wrapText="1"/>
      <protection locked="0"/>
    </xf>
    <xf numFmtId="44" fontId="0" fillId="0" borderId="0" xfId="1" applyFont="1" applyBorder="1" applyAlignment="1" applyProtection="1">
      <alignment horizontal="center" vertical="center" wrapText="1"/>
      <protection locked="0"/>
    </xf>
    <xf numFmtId="44" fontId="8" fillId="0" borderId="1" xfId="1" applyFont="1" applyBorder="1" applyAlignment="1">
      <alignment horizontal="center" vertical="center"/>
    </xf>
    <xf numFmtId="44" fontId="0" fillId="0" borderId="1" xfId="1" applyFont="1" applyBorder="1" applyAlignment="1">
      <alignment horizontal="center" vertical="center"/>
    </xf>
    <xf numFmtId="44" fontId="0" fillId="3" borderId="1" xfId="1" applyFont="1" applyFill="1" applyBorder="1" applyAlignment="1">
      <alignment horizontal="center" vertical="center"/>
    </xf>
    <xf numFmtId="0" fontId="25" fillId="0" borderId="25" xfId="272" applyFont="1" applyBorder="1" applyAlignment="1">
      <alignment horizontal="left" vertical="center"/>
    </xf>
    <xf numFmtId="0" fontId="25" fillId="0" borderId="5" xfId="226" applyFont="1" applyBorder="1" applyAlignment="1">
      <alignment vertical="center"/>
    </xf>
    <xf numFmtId="0" fontId="8" fillId="0" borderId="7" xfId="226" applyBorder="1" applyAlignment="1">
      <alignment horizontal="left" vertical="center"/>
    </xf>
    <xf numFmtId="167" fontId="8" fillId="0" borderId="7" xfId="269" applyFont="1" applyBorder="1" applyAlignment="1">
      <alignment horizontal="left" vertical="center"/>
    </xf>
    <xf numFmtId="0" fontId="0" fillId="0" borderId="23" xfId="0" applyBorder="1"/>
    <xf numFmtId="0" fontId="53" fillId="0" borderId="26" xfId="0" applyFont="1" applyBorder="1" applyAlignment="1">
      <alignment horizontal="center"/>
    </xf>
    <xf numFmtId="0" fontId="48" fillId="0" borderId="2" xfId="0" applyFont="1" applyBorder="1" applyAlignment="1">
      <alignment horizontal="left" vertical="center"/>
    </xf>
    <xf numFmtId="0" fontId="48" fillId="0" borderId="6" xfId="0" applyFont="1" applyBorder="1" applyAlignment="1">
      <alignment horizontal="left" vertical="center"/>
    </xf>
    <xf numFmtId="0" fontId="48" fillId="0" borderId="28" xfId="0" applyFont="1" applyBorder="1" applyAlignment="1">
      <alignment vertical="center"/>
    </xf>
    <xf numFmtId="0" fontId="48" fillId="0" borderId="29" xfId="0" applyFont="1" applyBorder="1" applyAlignment="1">
      <alignment vertical="center"/>
    </xf>
    <xf numFmtId="0" fontId="48" fillId="0" borderId="5" xfId="0" applyFont="1" applyBorder="1" applyAlignment="1">
      <alignment vertical="center"/>
    </xf>
    <xf numFmtId="0" fontId="48" fillId="0" borderId="23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56" fillId="3" borderId="1" xfId="0" applyFont="1" applyFill="1" applyBorder="1" applyAlignment="1">
      <alignment horizontal="center" vertical="center"/>
    </xf>
    <xf numFmtId="4" fontId="55" fillId="2" borderId="1" xfId="0" applyNumberFormat="1" applyFont="1" applyFill="1" applyBorder="1" applyAlignment="1">
      <alignment horizontal="center" vertical="center"/>
    </xf>
    <xf numFmtId="0" fontId="59" fillId="0" borderId="1" xfId="0" applyFont="1" applyBorder="1" applyAlignment="1" applyProtection="1">
      <alignment horizontal="center" vertical="center"/>
      <protection locked="0"/>
    </xf>
    <xf numFmtId="1" fontId="59" fillId="3" borderId="1" xfId="0" applyNumberFormat="1" applyFont="1" applyFill="1" applyBorder="1" applyAlignment="1">
      <alignment horizontal="center" vertical="center"/>
    </xf>
    <xf numFmtId="1" fontId="59" fillId="0" borderId="1" xfId="0" applyNumberFormat="1" applyFont="1" applyBorder="1" applyAlignment="1" applyProtection="1">
      <alignment horizontal="center" vertical="center"/>
      <protection locked="0"/>
    </xf>
    <xf numFmtId="164" fontId="59" fillId="0" borderId="1" xfId="0" applyNumberFormat="1" applyFont="1" applyBorder="1" applyAlignment="1" applyProtection="1">
      <alignment horizontal="center" vertical="center"/>
      <protection locked="0"/>
    </xf>
    <xf numFmtId="0" fontId="59" fillId="0" borderId="1" xfId="0" applyFont="1" applyBorder="1" applyAlignment="1" applyProtection="1">
      <alignment horizontal="center" vertical="center" wrapText="1"/>
      <protection locked="0"/>
    </xf>
    <xf numFmtId="4" fontId="57" fillId="0" borderId="1" xfId="0" applyNumberFormat="1" applyFont="1" applyBorder="1" applyAlignment="1" applyProtection="1">
      <alignment horizontal="center" vertical="center"/>
      <protection locked="0"/>
    </xf>
    <xf numFmtId="2" fontId="57" fillId="0" borderId="1" xfId="48" applyNumberFormat="1" applyFont="1" applyFill="1" applyBorder="1" applyAlignment="1" applyProtection="1">
      <alignment horizontal="center" vertical="center"/>
      <protection locked="0"/>
    </xf>
    <xf numFmtId="2" fontId="57" fillId="0" borderId="1" xfId="0" applyNumberFormat="1" applyFont="1" applyBorder="1" applyAlignment="1" applyProtection="1">
      <alignment horizontal="center" vertical="center"/>
      <protection locked="0"/>
    </xf>
    <xf numFmtId="2" fontId="59" fillId="0" borderId="1" xfId="48" applyNumberFormat="1" applyFont="1" applyBorder="1" applyAlignment="1" applyProtection="1">
      <alignment horizontal="center" vertical="center"/>
      <protection locked="0"/>
    </xf>
    <xf numFmtId="44" fontId="59" fillId="0" borderId="1" xfId="1" applyFont="1" applyBorder="1" applyAlignment="1" applyProtection="1">
      <alignment horizontal="center" vertical="center"/>
      <protection locked="0"/>
    </xf>
    <xf numFmtId="0" fontId="56" fillId="42" borderId="1" xfId="0" applyFont="1" applyFill="1" applyBorder="1" applyAlignment="1" applyProtection="1">
      <alignment horizontal="center" vertical="center" wrapText="1"/>
      <protection locked="0"/>
    </xf>
    <xf numFmtId="2" fontId="60" fillId="42" borderId="1" xfId="0" applyNumberFormat="1" applyFont="1" applyFill="1" applyBorder="1" applyAlignment="1">
      <alignment horizontal="center" vertical="center"/>
    </xf>
    <xf numFmtId="0" fontId="58" fillId="42" borderId="1" xfId="0" applyFont="1" applyFill="1" applyBorder="1" applyAlignment="1">
      <alignment vertical="center"/>
    </xf>
    <xf numFmtId="44" fontId="56" fillId="42" borderId="1" xfId="0" applyNumberFormat="1" applyFont="1" applyFill="1" applyBorder="1" applyAlignment="1" applyProtection="1">
      <alignment horizontal="center" vertical="center" wrapText="1"/>
      <protection locked="0"/>
    </xf>
    <xf numFmtId="4" fontId="55" fillId="2" borderId="1" xfId="0" applyNumberFormat="1" applyFont="1" applyFill="1" applyBorder="1" applyAlignment="1">
      <alignment horizontal="center" vertical="center" wrapText="1"/>
    </xf>
    <xf numFmtId="164" fontId="55" fillId="2" borderId="1" xfId="0" applyNumberFormat="1" applyFont="1" applyFill="1" applyBorder="1" applyAlignment="1">
      <alignment horizontal="center" vertical="center" wrapText="1"/>
    </xf>
    <xf numFmtId="2" fontId="55" fillId="2" borderId="1" xfId="48" applyNumberFormat="1" applyFont="1" applyFill="1" applyBorder="1" applyAlignment="1" applyProtection="1">
      <alignment horizontal="center" vertical="center" wrapText="1"/>
    </xf>
    <xf numFmtId="2" fontId="55" fillId="2" borderId="1" xfId="0" applyNumberFormat="1" applyFont="1" applyFill="1" applyBorder="1" applyAlignment="1">
      <alignment horizontal="center" vertical="center" wrapText="1"/>
    </xf>
    <xf numFmtId="10" fontId="55" fillId="2" borderId="1" xfId="48" applyNumberFormat="1" applyFont="1" applyFill="1" applyBorder="1" applyAlignment="1" applyProtection="1">
      <alignment horizontal="center" vertical="center" wrapText="1"/>
    </xf>
    <xf numFmtId="44" fontId="55" fillId="2" borderId="1" xfId="1" applyFont="1" applyFill="1" applyBorder="1" applyAlignment="1">
      <alignment horizontal="center" vertical="center" wrapText="1"/>
    </xf>
    <xf numFmtId="0" fontId="57" fillId="0" borderId="1" xfId="0" applyFont="1" applyBorder="1" applyAlignment="1" applyProtection="1">
      <alignment horizontal="center" vertical="center"/>
      <protection locked="0"/>
    </xf>
    <xf numFmtId="0" fontId="57" fillId="42" borderId="1" xfId="0" applyFont="1" applyFill="1" applyBorder="1" applyAlignment="1" applyProtection="1">
      <alignment horizontal="center" vertical="center"/>
      <protection locked="0"/>
    </xf>
    <xf numFmtId="2" fontId="58" fillId="42" borderId="1" xfId="0" applyNumberFormat="1" applyFont="1" applyFill="1" applyBorder="1" applyAlignment="1">
      <alignment horizontal="center" vertical="center"/>
    </xf>
    <xf numFmtId="171" fontId="58" fillId="42" borderId="1" xfId="0" applyNumberFormat="1" applyFont="1" applyFill="1" applyBorder="1" applyAlignment="1" applyProtection="1">
      <alignment horizontal="center" vertical="center"/>
      <protection locked="0"/>
    </xf>
    <xf numFmtId="0" fontId="56" fillId="42" borderId="1" xfId="0" applyFont="1" applyFill="1" applyBorder="1" applyAlignment="1">
      <alignment horizontal="center" vertical="center" wrapText="1"/>
    </xf>
    <xf numFmtId="44" fontId="58" fillId="42" borderId="1" xfId="1" applyFont="1" applyFill="1" applyBorder="1" applyAlignment="1" applyProtection="1">
      <alignment horizontal="center" vertical="center"/>
      <protection locked="0"/>
    </xf>
    <xf numFmtId="2" fontId="59" fillId="0" borderId="1" xfId="0" applyNumberFormat="1" applyFont="1" applyBorder="1" applyAlignment="1">
      <alignment horizontal="center" vertical="center"/>
    </xf>
    <xf numFmtId="0" fontId="61" fillId="38" borderId="1" xfId="0" applyFont="1" applyFill="1" applyBorder="1" applyAlignment="1" applyProtection="1">
      <alignment horizontal="center" vertical="center"/>
      <protection locked="0"/>
    </xf>
    <xf numFmtId="171" fontId="59" fillId="0" borderId="1" xfId="0" applyNumberFormat="1" applyFont="1" applyBorder="1" applyAlignment="1" applyProtection="1">
      <alignment horizontal="center" vertical="center"/>
      <protection locked="0"/>
    </xf>
    <xf numFmtId="4" fontId="57" fillId="0" borderId="1" xfId="66" applyNumberFormat="1" applyFont="1" applyFill="1" applyBorder="1" applyAlignment="1" applyProtection="1">
      <alignment horizontal="center" vertical="center"/>
      <protection locked="0"/>
    </xf>
    <xf numFmtId="10" fontId="59" fillId="0" borderId="1" xfId="0" applyNumberFormat="1" applyFont="1" applyBorder="1" applyAlignment="1">
      <alignment horizontal="center" vertical="center" wrapText="1"/>
    </xf>
    <xf numFmtId="44" fontId="59" fillId="0" borderId="1" xfId="1" applyFont="1" applyFill="1" applyBorder="1" applyAlignment="1" applyProtection="1">
      <alignment horizontal="center" vertical="center"/>
      <protection locked="0"/>
    </xf>
    <xf numFmtId="0" fontId="61" fillId="42" borderId="1" xfId="0" applyFont="1" applyFill="1" applyBorder="1" applyAlignment="1" applyProtection="1">
      <alignment horizontal="center" vertical="center"/>
      <protection locked="0"/>
    </xf>
    <xf numFmtId="4" fontId="57" fillId="37" borderId="1" xfId="66" applyNumberFormat="1" applyFont="1" applyFill="1" applyBorder="1" applyAlignment="1" applyProtection="1">
      <alignment horizontal="center" vertical="center"/>
      <protection locked="0"/>
    </xf>
    <xf numFmtId="0" fontId="57" fillId="37" borderId="1" xfId="0" applyFont="1" applyFill="1" applyBorder="1" applyAlignment="1" applyProtection="1">
      <alignment horizontal="center" vertical="center"/>
      <protection locked="0"/>
    </xf>
    <xf numFmtId="2" fontId="59" fillId="37" borderId="1" xfId="0" applyNumberFormat="1" applyFont="1" applyFill="1" applyBorder="1" applyAlignment="1">
      <alignment horizontal="center" vertical="center"/>
    </xf>
    <xf numFmtId="4" fontId="57" fillId="37" borderId="1" xfId="0" applyNumberFormat="1" applyFont="1" applyFill="1" applyBorder="1" applyAlignment="1" applyProtection="1">
      <alignment horizontal="center" vertical="center"/>
      <protection locked="0"/>
    </xf>
    <xf numFmtId="44" fontId="59" fillId="37" borderId="1" xfId="1" applyFont="1" applyFill="1" applyBorder="1" applyAlignment="1" applyProtection="1">
      <alignment horizontal="center" vertical="center"/>
      <protection locked="0"/>
    </xf>
    <xf numFmtId="0" fontId="57" fillId="0" borderId="1" xfId="0" applyFont="1" applyBorder="1" applyAlignment="1">
      <alignment horizontal="center" vertical="center" wrapText="1"/>
    </xf>
    <xf numFmtId="0" fontId="57" fillId="38" borderId="1" xfId="0" applyFont="1" applyFill="1" applyBorder="1" applyAlignment="1" applyProtection="1">
      <alignment horizontal="center" vertical="center"/>
      <protection locked="0"/>
    </xf>
    <xf numFmtId="0" fontId="56" fillId="42" borderId="1" xfId="0" applyFont="1" applyFill="1" applyBorder="1" applyAlignment="1" applyProtection="1">
      <alignment horizontal="center" vertical="center"/>
      <protection locked="0"/>
    </xf>
    <xf numFmtId="4" fontId="57" fillId="42" borderId="1" xfId="66" applyNumberFormat="1" applyFont="1" applyFill="1" applyBorder="1" applyAlignment="1" applyProtection="1">
      <alignment vertical="center"/>
      <protection locked="0"/>
    </xf>
    <xf numFmtId="44" fontId="56" fillId="42" borderId="1" xfId="1" applyFont="1" applyFill="1" applyBorder="1" applyAlignment="1" applyProtection="1">
      <alignment vertical="center"/>
      <protection locked="0"/>
    </xf>
    <xf numFmtId="2" fontId="59" fillId="0" borderId="1" xfId="0" applyNumberFormat="1" applyFont="1" applyBorder="1" applyAlignment="1">
      <alignment horizontal="center" vertical="center" wrapText="1"/>
    </xf>
    <xf numFmtId="0" fontId="57" fillId="37" borderId="1" xfId="0" applyFont="1" applyFill="1" applyBorder="1" applyAlignment="1" applyProtection="1">
      <alignment horizontal="center" vertical="center" wrapText="1"/>
      <protection locked="0"/>
    </xf>
    <xf numFmtId="0" fontId="57" fillId="37" borderId="1" xfId="0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2" fontId="0" fillId="0" borderId="0" xfId="0" applyNumberFormat="1" applyAlignment="1" applyProtection="1">
      <alignment vertical="center"/>
      <protection locked="0"/>
    </xf>
    <xf numFmtId="0" fontId="0" fillId="37" borderId="0" xfId="0" applyFill="1" applyAlignment="1" applyProtection="1">
      <alignment vertical="center"/>
      <protection locked="0"/>
    </xf>
    <xf numFmtId="0" fontId="0" fillId="43" borderId="0" xfId="0" applyFill="1" applyAlignment="1" applyProtection="1">
      <alignment vertical="center"/>
      <protection locked="0"/>
    </xf>
    <xf numFmtId="1" fontId="0" fillId="0" borderId="0" xfId="0" applyNumberFormat="1" applyAlignment="1" applyProtection="1">
      <alignment vertical="center"/>
      <protection locked="0"/>
    </xf>
    <xf numFmtId="44" fontId="0" fillId="0" borderId="0" xfId="1" applyFont="1" applyAlignment="1" applyProtection="1">
      <alignment vertical="center"/>
      <protection locked="0"/>
    </xf>
    <xf numFmtId="9" fontId="8" fillId="3" borderId="1" xfId="48" applyFont="1" applyFill="1" applyBorder="1" applyAlignment="1">
      <alignment horizontal="center" vertical="center"/>
    </xf>
    <xf numFmtId="9" fontId="0" fillId="3" borderId="1" xfId="48" applyFont="1" applyFill="1" applyBorder="1" applyAlignment="1">
      <alignment horizontal="center" vertical="center"/>
    </xf>
    <xf numFmtId="2" fontId="57" fillId="37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vertical="center" wrapText="1"/>
    </xf>
    <xf numFmtId="0" fontId="47" fillId="0" borderId="0" xfId="272" applyFont="1" applyAlignment="1">
      <alignment vertical="center"/>
    </xf>
    <xf numFmtId="0" fontId="8" fillId="3" borderId="1" xfId="226" applyFill="1" applyBorder="1" applyAlignment="1">
      <alignment horizontal="center" vertical="center" wrapText="1"/>
    </xf>
    <xf numFmtId="0" fontId="0" fillId="0" borderId="24" xfId="0" applyBorder="1"/>
    <xf numFmtId="0" fontId="0" fillId="0" borderId="35" xfId="0" applyBorder="1"/>
    <xf numFmtId="0" fontId="0" fillId="0" borderId="25" xfId="0" applyBorder="1"/>
    <xf numFmtId="0" fontId="0" fillId="37" borderId="0" xfId="0" applyFill="1" applyAlignment="1">
      <alignment vertical="center"/>
    </xf>
    <xf numFmtId="10" fontId="59" fillId="37" borderId="1" xfId="0" applyNumberFormat="1" applyFont="1" applyFill="1" applyBorder="1" applyAlignment="1">
      <alignment horizontal="center" vertical="center" wrapText="1"/>
    </xf>
    <xf numFmtId="1" fontId="0" fillId="43" borderId="0" xfId="0" applyNumberFormat="1" applyFill="1" applyAlignment="1" applyProtection="1">
      <alignment vertical="center"/>
      <protection locked="0"/>
    </xf>
    <xf numFmtId="2" fontId="0" fillId="37" borderId="0" xfId="0" applyNumberFormat="1" applyFill="1" applyAlignment="1" applyProtection="1">
      <alignment horizontal="center" vertical="center"/>
      <protection locked="0"/>
    </xf>
    <xf numFmtId="4" fontId="31" fillId="37" borderId="6" xfId="66" applyNumberFormat="1" applyFont="1" applyFill="1" applyBorder="1" applyAlignment="1" applyProtection="1">
      <alignment vertical="center"/>
      <protection locked="0"/>
    </xf>
    <xf numFmtId="10" fontId="57" fillId="0" borderId="1" xfId="0" applyNumberFormat="1" applyFont="1" applyBorder="1" applyAlignment="1">
      <alignment horizontal="center" vertical="center" wrapText="1"/>
    </xf>
    <xf numFmtId="0" fontId="62" fillId="44" borderId="58" xfId="0" applyFont="1" applyFill="1" applyBorder="1" applyAlignment="1" applyProtection="1">
      <alignment horizontal="center" vertical="center"/>
      <protection locked="0"/>
    </xf>
    <xf numFmtId="2" fontId="62" fillId="44" borderId="45" xfId="0" applyNumberFormat="1" applyFont="1" applyFill="1" applyBorder="1" applyAlignment="1">
      <alignment horizontal="center" vertical="center"/>
    </xf>
    <xf numFmtId="0" fontId="62" fillId="44" borderId="45" xfId="0" applyFont="1" applyFill="1" applyBorder="1" applyAlignment="1" applyProtection="1">
      <alignment horizontal="center" vertical="center"/>
      <protection locked="0"/>
    </xf>
    <xf numFmtId="171" fontId="62" fillId="44" borderId="45" xfId="0" applyNumberFormat="1" applyFont="1" applyFill="1" applyBorder="1" applyAlignment="1" applyProtection="1">
      <alignment horizontal="center" vertical="center"/>
      <protection locked="0"/>
    </xf>
    <xf numFmtId="0" fontId="62" fillId="44" borderId="56" xfId="0" applyFont="1" applyFill="1" applyBorder="1" applyAlignment="1">
      <alignment horizontal="center" vertical="center" wrapText="1"/>
    </xf>
    <xf numFmtId="4" fontId="62" fillId="44" borderId="45" xfId="66" applyNumberFormat="1" applyFont="1" applyFill="1" applyBorder="1" applyAlignment="1" applyProtection="1">
      <alignment horizontal="center" vertical="center"/>
      <protection locked="0"/>
    </xf>
    <xf numFmtId="4" fontId="62" fillId="44" borderId="45" xfId="0" applyNumberFormat="1" applyFont="1" applyFill="1" applyBorder="1" applyAlignment="1" applyProtection="1">
      <alignment horizontal="center" vertical="center"/>
      <protection locked="0"/>
    </xf>
    <xf numFmtId="10" fontId="62" fillId="44" borderId="45" xfId="0" applyNumberFormat="1" applyFont="1" applyFill="1" applyBorder="1" applyAlignment="1">
      <alignment horizontal="center" vertical="center" wrapText="1"/>
    </xf>
    <xf numFmtId="184" fontId="62" fillId="44" borderId="59" xfId="48" applyNumberFormat="1" applyFont="1" applyFill="1" applyBorder="1" applyAlignment="1" applyProtection="1">
      <alignment horizontal="center" vertical="center"/>
      <protection locked="0"/>
    </xf>
    <xf numFmtId="0" fontId="57" fillId="0" borderId="60" xfId="0" applyFont="1" applyBorder="1" applyAlignment="1" applyProtection="1">
      <alignment horizontal="center" vertical="center"/>
      <protection locked="0"/>
    </xf>
    <xf numFmtId="0" fontId="61" fillId="0" borderId="1" xfId="0" applyFont="1" applyBorder="1" applyAlignment="1" applyProtection="1">
      <alignment horizontal="center" vertical="center"/>
      <protection locked="0"/>
    </xf>
    <xf numFmtId="49" fontId="63" fillId="0" borderId="1" xfId="0" applyNumberFormat="1" applyFont="1" applyBorder="1" applyAlignment="1">
      <alignment horizontal="center" vertical="center" wrapText="1" shrinkToFit="1" readingOrder="1"/>
    </xf>
    <xf numFmtId="184" fontId="59" fillId="0" borderId="61" xfId="48" applyNumberFormat="1" applyFont="1" applyFill="1" applyBorder="1" applyAlignment="1" applyProtection="1">
      <alignment horizontal="center" vertical="center"/>
      <protection locked="0"/>
    </xf>
    <xf numFmtId="0" fontId="57" fillId="0" borderId="62" xfId="0" applyFont="1" applyBorder="1" applyAlignment="1" applyProtection="1">
      <alignment horizontal="center" vertical="center"/>
      <protection locked="0"/>
    </xf>
    <xf numFmtId="2" fontId="59" fillId="0" borderId="56" xfId="0" applyNumberFormat="1" applyFont="1" applyBorder="1" applyAlignment="1">
      <alignment horizontal="center" vertical="center"/>
    </xf>
    <xf numFmtId="171" fontId="59" fillId="0" borderId="56" xfId="0" applyNumberFormat="1" applyFont="1" applyBorder="1" applyAlignment="1" applyProtection="1">
      <alignment horizontal="center" vertical="center"/>
      <protection locked="0"/>
    </xf>
    <xf numFmtId="4" fontId="57" fillId="0" borderId="56" xfId="66" applyNumberFormat="1" applyFont="1" applyFill="1" applyBorder="1" applyAlignment="1" applyProtection="1">
      <alignment horizontal="center" vertical="center"/>
      <protection locked="0"/>
    </xf>
    <xf numFmtId="4" fontId="57" fillId="0" borderId="56" xfId="0" applyNumberFormat="1" applyFont="1" applyBorder="1" applyAlignment="1" applyProtection="1">
      <alignment horizontal="center" vertical="center"/>
      <protection locked="0"/>
    </xf>
    <xf numFmtId="10" fontId="59" fillId="0" borderId="56" xfId="0" applyNumberFormat="1" applyFont="1" applyBorder="1" applyAlignment="1">
      <alignment horizontal="center" vertical="center" wrapText="1"/>
    </xf>
    <xf numFmtId="184" fontId="59" fillId="0" borderId="57" xfId="48" applyNumberFormat="1" applyFont="1" applyFill="1" applyBorder="1" applyAlignment="1" applyProtection="1">
      <alignment horizontal="center" vertical="center"/>
      <protection locked="0"/>
    </xf>
    <xf numFmtId="0" fontId="62" fillId="44" borderId="53" xfId="0" applyFont="1" applyFill="1" applyBorder="1" applyAlignment="1" applyProtection="1">
      <alignment horizontal="center" vertical="center"/>
      <protection locked="0"/>
    </xf>
    <xf numFmtId="2" fontId="62" fillId="44" borderId="54" xfId="0" applyNumberFormat="1" applyFont="1" applyFill="1" applyBorder="1" applyAlignment="1">
      <alignment horizontal="center" vertical="center"/>
    </xf>
    <xf numFmtId="0" fontId="62" fillId="44" borderId="54" xfId="0" applyFont="1" applyFill="1" applyBorder="1" applyAlignment="1" applyProtection="1">
      <alignment horizontal="center" vertical="center"/>
      <protection locked="0"/>
    </xf>
    <xf numFmtId="171" fontId="62" fillId="44" borderId="54" xfId="0" applyNumberFormat="1" applyFont="1" applyFill="1" applyBorder="1" applyAlignment="1" applyProtection="1">
      <alignment horizontal="center" vertical="center"/>
      <protection locked="0"/>
    </xf>
    <xf numFmtId="4" fontId="62" fillId="44" borderId="54" xfId="66" applyNumberFormat="1" applyFont="1" applyFill="1" applyBorder="1" applyAlignment="1" applyProtection="1">
      <alignment horizontal="center" vertical="center"/>
      <protection locked="0"/>
    </xf>
    <xf numFmtId="4" fontId="62" fillId="44" borderId="54" xfId="0" applyNumberFormat="1" applyFont="1" applyFill="1" applyBorder="1" applyAlignment="1" applyProtection="1">
      <alignment horizontal="center" vertical="center"/>
      <protection locked="0"/>
    </xf>
    <xf numFmtId="10" fontId="62" fillId="44" borderId="54" xfId="0" applyNumberFormat="1" applyFont="1" applyFill="1" applyBorder="1" applyAlignment="1">
      <alignment horizontal="center" vertical="center" wrapText="1"/>
    </xf>
    <xf numFmtId="184" fontId="62" fillId="44" borderId="63" xfId="48" applyNumberFormat="1" applyFont="1" applyFill="1" applyBorder="1" applyAlignment="1" applyProtection="1">
      <alignment horizontal="center" vertical="center"/>
      <protection locked="0"/>
    </xf>
    <xf numFmtId="0" fontId="57" fillId="0" borderId="58" xfId="0" applyFont="1" applyBorder="1" applyAlignment="1" applyProtection="1">
      <alignment horizontal="center" vertical="center"/>
      <protection locked="0"/>
    </xf>
    <xf numFmtId="0" fontId="61" fillId="0" borderId="45" xfId="0" applyFont="1" applyBorder="1" applyAlignment="1" applyProtection="1">
      <alignment horizontal="center" vertical="center"/>
      <protection locked="0"/>
    </xf>
    <xf numFmtId="171" fontId="59" fillId="0" borderId="45" xfId="0" applyNumberFormat="1" applyFont="1" applyBorder="1" applyAlignment="1" applyProtection="1">
      <alignment horizontal="center" vertical="center"/>
      <protection locked="0"/>
    </xf>
    <xf numFmtId="49" fontId="63" fillId="0" borderId="45" xfId="0" applyNumberFormat="1" applyFont="1" applyBorder="1" applyAlignment="1">
      <alignment horizontal="center" vertical="center" wrapText="1" shrinkToFit="1" readingOrder="1"/>
    </xf>
    <xf numFmtId="4" fontId="57" fillId="0" borderId="45" xfId="0" applyNumberFormat="1" applyFont="1" applyBorder="1" applyAlignment="1" applyProtection="1">
      <alignment horizontal="center" vertical="center"/>
      <protection locked="0"/>
    </xf>
    <xf numFmtId="10" fontId="59" fillId="0" borderId="45" xfId="0" applyNumberFormat="1" applyFont="1" applyBorder="1" applyAlignment="1">
      <alignment horizontal="center" vertical="center" wrapText="1"/>
    </xf>
    <xf numFmtId="184" fontId="59" fillId="0" borderId="59" xfId="48" applyNumberFormat="1" applyFont="1" applyFill="1" applyBorder="1" applyAlignment="1" applyProtection="1">
      <alignment horizontal="center" vertical="center"/>
      <protection locked="0"/>
    </xf>
    <xf numFmtId="49" fontId="63" fillId="0" borderId="56" xfId="0" applyNumberFormat="1" applyFont="1" applyBorder="1" applyAlignment="1">
      <alignment horizontal="center" vertical="center" wrapText="1" shrinkToFit="1" readingOrder="1"/>
    </xf>
    <xf numFmtId="0" fontId="57" fillId="0" borderId="52" xfId="0" applyFont="1" applyBorder="1" applyAlignment="1">
      <alignment horizontal="center" vertical="center"/>
    </xf>
    <xf numFmtId="4" fontId="55" fillId="44" borderId="56" xfId="0" applyNumberFormat="1" applyFont="1" applyFill="1" applyBorder="1" applyAlignment="1">
      <alignment horizontal="center" vertical="center" wrapText="1"/>
    </xf>
    <xf numFmtId="164" fontId="55" fillId="44" borderId="56" xfId="0" applyNumberFormat="1" applyFont="1" applyFill="1" applyBorder="1" applyAlignment="1">
      <alignment horizontal="center" vertical="center" wrapText="1"/>
    </xf>
    <xf numFmtId="2" fontId="55" fillId="44" borderId="56" xfId="48" applyNumberFormat="1" applyFont="1" applyFill="1" applyBorder="1" applyAlignment="1" applyProtection="1">
      <alignment horizontal="center" vertical="center" wrapText="1"/>
    </xf>
    <xf numFmtId="2" fontId="55" fillId="44" borderId="56" xfId="0" applyNumberFormat="1" applyFont="1" applyFill="1" applyBorder="1" applyAlignment="1">
      <alignment horizontal="center" vertical="center" wrapText="1"/>
    </xf>
    <xf numFmtId="10" fontId="55" fillId="44" borderId="56" xfId="48" applyNumberFormat="1" applyFont="1" applyFill="1" applyBorder="1" applyAlignment="1" applyProtection="1">
      <alignment horizontal="center" vertical="center" wrapText="1"/>
    </xf>
    <xf numFmtId="2" fontId="55" fillId="44" borderId="57" xfId="0" applyNumberFormat="1" applyFont="1" applyFill="1" applyBorder="1" applyAlignment="1">
      <alignment horizontal="center" vertical="center" wrapText="1"/>
    </xf>
    <xf numFmtId="0" fontId="59" fillId="0" borderId="0" xfId="0" applyFont="1" applyAlignment="1">
      <alignment horizontal="center" vertical="center"/>
    </xf>
    <xf numFmtId="0" fontId="57" fillId="0" borderId="64" xfId="0" applyFont="1" applyBorder="1" applyAlignment="1" applyProtection="1">
      <alignment horizontal="center" vertical="center"/>
      <protection locked="0"/>
    </xf>
    <xf numFmtId="4" fontId="57" fillId="0" borderId="25" xfId="0" applyNumberFormat="1" applyFont="1" applyBorder="1" applyAlignment="1" applyProtection="1">
      <alignment horizontal="center" vertical="center"/>
      <protection locked="0"/>
    </xf>
    <xf numFmtId="10" fontId="59" fillId="0" borderId="25" xfId="0" applyNumberFormat="1" applyFont="1" applyBorder="1" applyAlignment="1">
      <alignment horizontal="center" vertical="center" wrapText="1"/>
    </xf>
    <xf numFmtId="184" fontId="59" fillId="0" borderId="65" xfId="48" applyNumberFormat="1" applyFont="1" applyFill="1" applyBorder="1" applyAlignment="1" applyProtection="1">
      <alignment horizontal="center" vertical="center"/>
      <protection locked="0"/>
    </xf>
    <xf numFmtId="0" fontId="62" fillId="44" borderId="24" xfId="0" applyFont="1" applyFill="1" applyBorder="1" applyAlignment="1">
      <alignment horizontal="center" vertical="center" wrapText="1"/>
    </xf>
    <xf numFmtId="2" fontId="62" fillId="44" borderId="35" xfId="0" applyNumberFormat="1" applyFont="1" applyFill="1" applyBorder="1" applyAlignment="1">
      <alignment horizontal="center" vertical="center"/>
    </xf>
    <xf numFmtId="0" fontId="62" fillId="44" borderId="35" xfId="0" applyFont="1" applyFill="1" applyBorder="1" applyAlignment="1" applyProtection="1">
      <alignment horizontal="center" vertical="center"/>
      <protection locked="0"/>
    </xf>
    <xf numFmtId="171" fontId="62" fillId="44" borderId="35" xfId="0" applyNumberFormat="1" applyFont="1" applyFill="1" applyBorder="1" applyAlignment="1" applyProtection="1">
      <alignment horizontal="center" vertical="center"/>
      <protection locked="0"/>
    </xf>
    <xf numFmtId="0" fontId="62" fillId="44" borderId="35" xfId="0" applyFont="1" applyFill="1" applyBorder="1" applyAlignment="1" applyProtection="1">
      <alignment horizontal="center" vertical="center" wrapText="1"/>
      <protection locked="0"/>
    </xf>
    <xf numFmtId="4" fontId="62" fillId="44" borderId="35" xfId="66" applyNumberFormat="1" applyFont="1" applyFill="1" applyBorder="1" applyAlignment="1" applyProtection="1">
      <alignment horizontal="center" vertical="center"/>
      <protection locked="0"/>
    </xf>
    <xf numFmtId="4" fontId="62" fillId="44" borderId="35" xfId="0" applyNumberFormat="1" applyFont="1" applyFill="1" applyBorder="1" applyAlignment="1" applyProtection="1">
      <alignment horizontal="center" vertical="center"/>
      <protection locked="0"/>
    </xf>
    <xf numFmtId="0" fontId="59" fillId="0" borderId="1" xfId="0" applyFont="1" applyBorder="1" applyAlignment="1">
      <alignment horizontal="center" vertical="center"/>
    </xf>
    <xf numFmtId="0" fontId="59" fillId="0" borderId="1" xfId="0" applyFont="1" applyBorder="1" applyAlignment="1">
      <alignment horizontal="center" vertical="center" wrapText="1"/>
    </xf>
    <xf numFmtId="0" fontId="62" fillId="44" borderId="66" xfId="0" applyFont="1" applyFill="1" applyBorder="1" applyAlignment="1" applyProtection="1">
      <alignment horizontal="center" vertical="center"/>
      <protection locked="0"/>
    </xf>
    <xf numFmtId="10" fontId="62" fillId="44" borderId="35" xfId="0" applyNumberFormat="1" applyFont="1" applyFill="1" applyBorder="1" applyAlignment="1">
      <alignment horizontal="center" vertical="center" wrapText="1"/>
    </xf>
    <xf numFmtId="184" fontId="62" fillId="44" borderId="67" xfId="48" applyNumberFormat="1" applyFont="1" applyFill="1" applyBorder="1" applyAlignment="1" applyProtection="1">
      <alignment horizontal="center" vertical="center"/>
      <protection locked="0"/>
    </xf>
    <xf numFmtId="0" fontId="59" fillId="0" borderId="45" xfId="0" applyFont="1" applyBorder="1" applyAlignment="1">
      <alignment horizontal="center" vertical="center"/>
    </xf>
    <xf numFmtId="0" fontId="59" fillId="0" borderId="45" xfId="0" applyFont="1" applyBorder="1" applyAlignment="1">
      <alignment horizontal="center" vertical="center" wrapText="1"/>
    </xf>
    <xf numFmtId="0" fontId="0" fillId="0" borderId="45" xfId="0" applyBorder="1"/>
    <xf numFmtId="0" fontId="59" fillId="0" borderId="56" xfId="0" applyFont="1" applyBorder="1" applyAlignment="1">
      <alignment horizontal="center" vertical="center"/>
    </xf>
    <xf numFmtId="0" fontId="59" fillId="0" borderId="56" xfId="0" applyFont="1" applyBorder="1" applyAlignment="1">
      <alignment horizontal="center" vertical="center" wrapText="1"/>
    </xf>
    <xf numFmtId="0" fontId="61" fillId="0" borderId="56" xfId="0" applyFont="1" applyBorder="1" applyAlignment="1" applyProtection="1">
      <alignment horizontal="center" vertical="center"/>
      <protection locked="0"/>
    </xf>
    <xf numFmtId="0" fontId="8" fillId="0" borderId="24" xfId="226" applyBorder="1" applyAlignment="1">
      <alignment horizontal="center"/>
    </xf>
    <xf numFmtId="0" fontId="48" fillId="0" borderId="24" xfId="226" applyFont="1" applyBorder="1" applyAlignment="1">
      <alignment vertical="center"/>
    </xf>
    <xf numFmtId="167" fontId="8" fillId="0" borderId="24" xfId="269" applyFont="1" applyBorder="1" applyAlignment="1">
      <alignment horizontal="center" vertical="center"/>
    </xf>
    <xf numFmtId="10" fontId="8" fillId="0" borderId="24" xfId="268" applyNumberFormat="1" applyFont="1" applyBorder="1" applyAlignment="1">
      <alignment horizontal="center" vertical="center"/>
    </xf>
    <xf numFmtId="44" fontId="8" fillId="0" borderId="24" xfId="1" applyFont="1" applyBorder="1" applyAlignment="1">
      <alignment horizontal="center" vertical="center"/>
    </xf>
    <xf numFmtId="0" fontId="8" fillId="3" borderId="25" xfId="226" applyFill="1" applyBorder="1" applyAlignment="1">
      <alignment horizontal="center" vertical="center"/>
    </xf>
    <xf numFmtId="167" fontId="25" fillId="3" borderId="25" xfId="269" applyFont="1" applyFill="1" applyBorder="1" applyAlignment="1">
      <alignment horizontal="center" vertical="center"/>
    </xf>
    <xf numFmtId="10" fontId="8" fillId="3" borderId="25" xfId="226" applyNumberFormat="1" applyFill="1" applyBorder="1" applyAlignment="1">
      <alignment horizontal="center" vertical="center"/>
    </xf>
    <xf numFmtId="44" fontId="8" fillId="3" borderId="25" xfId="1" applyFont="1" applyFill="1" applyBorder="1" applyAlignment="1">
      <alignment horizontal="center" vertical="center"/>
    </xf>
    <xf numFmtId="185" fontId="57" fillId="0" borderId="1" xfId="66" applyNumberFormat="1" applyFont="1" applyFill="1" applyBorder="1" applyAlignment="1" applyProtection="1">
      <alignment horizontal="center" vertical="center"/>
      <protection locked="0"/>
    </xf>
    <xf numFmtId="44" fontId="57" fillId="0" borderId="1" xfId="1" applyFont="1" applyFill="1" applyBorder="1" applyAlignment="1" applyProtection="1">
      <alignment horizontal="center" vertical="center"/>
      <protection locked="0"/>
    </xf>
    <xf numFmtId="0" fontId="48" fillId="0" borderId="0" xfId="272" applyFont="1" applyAlignment="1">
      <alignment horizontal="center" vertical="center"/>
    </xf>
    <xf numFmtId="186" fontId="57" fillId="37" borderId="1" xfId="66" applyNumberFormat="1" applyFont="1" applyFill="1" applyBorder="1" applyAlignment="1" applyProtection="1">
      <alignment horizontal="center" vertical="center"/>
      <protection locked="0"/>
    </xf>
    <xf numFmtId="171" fontId="57" fillId="38" borderId="1" xfId="0" applyNumberFormat="1" applyFont="1" applyFill="1" applyBorder="1" applyAlignment="1" applyProtection="1">
      <alignment horizontal="center" vertical="center"/>
      <protection locked="0"/>
    </xf>
    <xf numFmtId="49" fontId="64" fillId="0" borderId="0" xfId="351" applyNumberFormat="1" applyAlignment="1" applyProtection="1">
      <alignment horizontal="center" vertical="center"/>
      <protection locked="0"/>
    </xf>
    <xf numFmtId="0" fontId="64" fillId="0" borderId="0" xfId="351" applyAlignment="1" applyProtection="1">
      <alignment vertical="center"/>
      <protection locked="0"/>
    </xf>
    <xf numFmtId="0" fontId="61" fillId="0" borderId="24" xfId="0" applyFont="1" applyBorder="1" applyAlignment="1" applyProtection="1">
      <alignment horizontal="center" vertical="center"/>
      <protection locked="0"/>
    </xf>
    <xf numFmtId="49" fontId="63" fillId="0" borderId="24" xfId="0" applyNumberFormat="1" applyFont="1" applyBorder="1" applyAlignment="1">
      <alignment horizontal="center" vertical="center" wrapText="1" shrinkToFit="1" readingOrder="1"/>
    </xf>
    <xf numFmtId="14" fontId="61" fillId="0" borderId="56" xfId="0" applyNumberFormat="1" applyFont="1" applyBorder="1" applyAlignment="1" applyProtection="1">
      <alignment horizontal="center" vertical="center"/>
      <protection locked="0"/>
    </xf>
    <xf numFmtId="44" fontId="0" fillId="0" borderId="0" xfId="1" applyFont="1" applyBorder="1" applyAlignment="1" applyProtection="1">
      <alignment vertical="center"/>
      <protection locked="0"/>
    </xf>
    <xf numFmtId="0" fontId="58" fillId="42" borderId="1" xfId="0" applyFont="1" applyFill="1" applyBorder="1" applyAlignment="1" applyProtection="1">
      <alignment horizontal="center" vertical="center" wrapText="1"/>
      <protection locked="0"/>
    </xf>
    <xf numFmtId="0" fontId="56" fillId="42" borderId="1" xfId="0" applyFont="1" applyFill="1" applyBorder="1" applyAlignment="1" applyProtection="1">
      <alignment horizontal="center" vertical="center"/>
      <protection locked="0"/>
    </xf>
    <xf numFmtId="4" fontId="57" fillId="42" borderId="1" xfId="66" applyNumberFormat="1" applyFont="1" applyFill="1" applyBorder="1" applyAlignment="1" applyProtection="1">
      <alignment horizontal="center" vertical="center"/>
      <protection locked="0"/>
    </xf>
    <xf numFmtId="0" fontId="55" fillId="2" borderId="1" xfId="0" applyFont="1" applyFill="1" applyBorder="1" applyAlignment="1">
      <alignment horizontal="center" vertical="center" wrapText="1"/>
    </xf>
    <xf numFmtId="1" fontId="55" fillId="2" borderId="1" xfId="0" applyNumberFormat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vertical="center"/>
    </xf>
    <xf numFmtId="44" fontId="56" fillId="3" borderId="2" xfId="1" applyFont="1" applyFill="1" applyBorder="1" applyAlignment="1" applyProtection="1">
      <alignment horizontal="left" vertical="center"/>
    </xf>
    <xf numFmtId="44" fontId="56" fillId="3" borderId="3" xfId="1" applyFont="1" applyFill="1" applyBorder="1" applyAlignment="1" applyProtection="1">
      <alignment horizontal="left" vertical="center"/>
    </xf>
    <xf numFmtId="44" fontId="56" fillId="3" borderId="6" xfId="1" applyFont="1" applyFill="1" applyBorder="1" applyAlignment="1" applyProtection="1">
      <alignment horizontal="left" vertical="center"/>
    </xf>
    <xf numFmtId="0" fontId="55" fillId="2" borderId="1" xfId="0" applyFont="1" applyFill="1" applyBorder="1" applyAlignment="1">
      <alignment horizontal="center" vertical="center"/>
    </xf>
    <xf numFmtId="10" fontId="57" fillId="3" borderId="2" xfId="1" applyNumberFormat="1" applyFont="1" applyFill="1" applyBorder="1" applyAlignment="1" applyProtection="1">
      <alignment horizontal="center" vertical="center"/>
    </xf>
    <xf numFmtId="44" fontId="57" fillId="3" borderId="6" xfId="1" applyFont="1" applyFill="1" applyBorder="1" applyAlignment="1" applyProtection="1">
      <alignment horizontal="center" vertical="center"/>
    </xf>
    <xf numFmtId="0" fontId="57" fillId="3" borderId="1" xfId="0" applyFont="1" applyFill="1" applyBorder="1" applyAlignment="1">
      <alignment horizontal="left" vertical="center"/>
    </xf>
    <xf numFmtId="0" fontId="47" fillId="0" borderId="0" xfId="272" applyFont="1" applyAlignment="1">
      <alignment horizontal="center" vertical="center"/>
    </xf>
    <xf numFmtId="0" fontId="48" fillId="0" borderId="0" xfId="272" applyFont="1" applyAlignment="1">
      <alignment horizontal="center" vertical="center"/>
    </xf>
    <xf numFmtId="0" fontId="58" fillId="0" borderId="1" xfId="0" applyFont="1" applyBorder="1" applyAlignment="1">
      <alignment horizontal="center" vertical="center"/>
    </xf>
    <xf numFmtId="0" fontId="56" fillId="3" borderId="1" xfId="0" applyFont="1" applyFill="1" applyBorder="1" applyAlignment="1">
      <alignment horizontal="center" vertical="center"/>
    </xf>
    <xf numFmtId="0" fontId="57" fillId="3" borderId="1" xfId="0" applyFont="1" applyFill="1" applyBorder="1" applyAlignment="1" applyProtection="1">
      <alignment horizontal="left" vertical="center" wrapText="1"/>
      <protection locked="0"/>
    </xf>
    <xf numFmtId="1" fontId="57" fillId="3" borderId="1" xfId="0" applyNumberFormat="1" applyFont="1" applyFill="1" applyBorder="1" applyAlignment="1">
      <alignment horizontal="center" vertical="center"/>
    </xf>
    <xf numFmtId="49" fontId="55" fillId="2" borderId="1" xfId="0" applyNumberFormat="1" applyFont="1" applyFill="1" applyBorder="1" applyAlignment="1">
      <alignment horizontal="center" vertical="center" wrapText="1"/>
    </xf>
    <xf numFmtId="0" fontId="55" fillId="2" borderId="1" xfId="0" applyFont="1" applyFill="1" applyBorder="1" applyAlignment="1">
      <alignment horizontal="left" vertical="center" wrapText="1"/>
    </xf>
    <xf numFmtId="14" fontId="55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6" xfId="0" applyBorder="1" applyAlignment="1">
      <alignment horizontal="left"/>
    </xf>
    <xf numFmtId="0" fontId="8" fillId="0" borderId="2" xfId="226" applyBorder="1" applyAlignment="1">
      <alignment horizontal="center"/>
    </xf>
    <xf numFmtId="0" fontId="8" fillId="0" borderId="3" xfId="226" applyBorder="1" applyAlignment="1">
      <alignment horizontal="center"/>
    </xf>
    <xf numFmtId="0" fontId="8" fillId="0" borderId="6" xfId="226" applyBorder="1" applyAlignment="1">
      <alignment horizont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5" fillId="0" borderId="2" xfId="272" applyFont="1" applyBorder="1" applyAlignment="1">
      <alignment horizontal="left" vertical="center"/>
    </xf>
    <xf numFmtId="0" fontId="25" fillId="0" borderId="3" xfId="272" applyFont="1" applyBorder="1" applyAlignment="1">
      <alignment horizontal="left" vertical="center"/>
    </xf>
    <xf numFmtId="0" fontId="25" fillId="0" borderId="5" xfId="226" applyFont="1" applyBorder="1" applyAlignment="1">
      <alignment horizontal="left" vertical="top" wrapText="1"/>
    </xf>
    <xf numFmtId="0" fontId="25" fillId="0" borderId="7" xfId="226" applyFont="1" applyBorder="1" applyAlignment="1">
      <alignment horizontal="left" vertical="top" wrapText="1"/>
    </xf>
    <xf numFmtId="0" fontId="58" fillId="0" borderId="39" xfId="0" applyFont="1" applyBorder="1" applyAlignment="1" applyProtection="1">
      <alignment horizontal="center" vertical="center" wrapText="1"/>
      <protection locked="0"/>
    </xf>
    <xf numFmtId="0" fontId="58" fillId="0" borderId="40" xfId="0" applyFont="1" applyBorder="1" applyAlignment="1" applyProtection="1">
      <alignment horizontal="center" vertical="center" wrapText="1"/>
      <protection locked="0"/>
    </xf>
    <xf numFmtId="0" fontId="58" fillId="0" borderId="41" xfId="0" applyFont="1" applyBorder="1" applyAlignment="1" applyProtection="1">
      <alignment horizontal="center" vertical="center" wrapText="1"/>
      <protection locked="0"/>
    </xf>
    <xf numFmtId="1" fontId="55" fillId="44" borderId="53" xfId="0" applyNumberFormat="1" applyFont="1" applyFill="1" applyBorder="1" applyAlignment="1">
      <alignment horizontal="center" vertical="center" wrapText="1"/>
    </xf>
    <xf numFmtId="1" fontId="55" fillId="44" borderId="55" xfId="0" applyNumberFormat="1" applyFont="1" applyFill="1" applyBorder="1" applyAlignment="1">
      <alignment horizontal="center" vertical="center" wrapText="1"/>
    </xf>
    <xf numFmtId="0" fontId="55" fillId="44" borderId="54" xfId="0" applyFont="1" applyFill="1" applyBorder="1" applyAlignment="1">
      <alignment horizontal="center" vertical="center" wrapText="1"/>
    </xf>
    <xf numFmtId="0" fontId="55" fillId="44" borderId="52" xfId="0" applyFont="1" applyFill="1" applyBorder="1" applyAlignment="1">
      <alignment horizontal="center" vertical="center" wrapText="1"/>
    </xf>
    <xf numFmtId="49" fontId="55" fillId="44" borderId="54" xfId="0" applyNumberFormat="1" applyFont="1" applyFill="1" applyBorder="1" applyAlignment="1">
      <alignment horizontal="center" vertical="center" wrapText="1"/>
    </xf>
    <xf numFmtId="49" fontId="55" fillId="44" borderId="52" xfId="0" applyNumberFormat="1" applyFont="1" applyFill="1" applyBorder="1" applyAlignment="1">
      <alignment horizontal="center" vertical="center" wrapText="1"/>
    </xf>
    <xf numFmtId="14" fontId="55" fillId="44" borderId="54" xfId="0" applyNumberFormat="1" applyFont="1" applyFill="1" applyBorder="1" applyAlignment="1">
      <alignment horizontal="center" vertical="center" wrapText="1"/>
    </xf>
    <xf numFmtId="14" fontId="55" fillId="44" borderId="52" xfId="0" applyNumberFormat="1" applyFont="1" applyFill="1" applyBorder="1" applyAlignment="1">
      <alignment horizontal="center" vertical="center" wrapText="1"/>
    </xf>
    <xf numFmtId="1" fontId="55" fillId="44" borderId="44" xfId="0" applyNumberFormat="1" applyFont="1" applyFill="1" applyBorder="1" applyAlignment="1">
      <alignment horizontal="center" vertical="center" wrapText="1"/>
    </xf>
    <xf numFmtId="1" fontId="55" fillId="44" borderId="43" xfId="0" applyNumberFormat="1" applyFont="1" applyFill="1" applyBorder="1" applyAlignment="1">
      <alignment horizontal="center" vertical="center" wrapText="1"/>
    </xf>
    <xf numFmtId="1" fontId="55" fillId="44" borderId="46" xfId="0" applyNumberFormat="1" applyFont="1" applyFill="1" applyBorder="1" applyAlignment="1">
      <alignment horizontal="center" vertical="center" wrapText="1"/>
    </xf>
    <xf numFmtId="0" fontId="57" fillId="0" borderId="47" xfId="0" applyFont="1" applyBorder="1" applyAlignment="1">
      <alignment horizontal="center" vertical="center"/>
    </xf>
    <xf numFmtId="0" fontId="57" fillId="0" borderId="48" xfId="0" applyFont="1" applyBorder="1" applyAlignment="1">
      <alignment horizontal="center" vertical="center"/>
    </xf>
    <xf numFmtId="0" fontId="57" fillId="0" borderId="49" xfId="0" applyFont="1" applyBorder="1" applyAlignment="1">
      <alignment horizontal="center" vertical="center"/>
    </xf>
    <xf numFmtId="1" fontId="57" fillId="0" borderId="50" xfId="0" applyNumberFormat="1" applyFont="1" applyBorder="1" applyAlignment="1">
      <alignment horizontal="center" vertical="center"/>
    </xf>
    <xf numFmtId="1" fontId="57" fillId="0" borderId="48" xfId="0" applyNumberFormat="1" applyFont="1" applyBorder="1" applyAlignment="1">
      <alignment horizontal="center" vertical="center"/>
    </xf>
    <xf numFmtId="1" fontId="57" fillId="0" borderId="51" xfId="0" applyNumberFormat="1" applyFont="1" applyBorder="1" applyAlignment="1">
      <alignment horizontal="center" vertical="center"/>
    </xf>
    <xf numFmtId="0" fontId="58" fillId="0" borderId="42" xfId="0" applyFont="1" applyBorder="1" applyAlignment="1">
      <alignment horizontal="center" vertical="center"/>
    </xf>
    <xf numFmtId="0" fontId="58" fillId="0" borderId="43" xfId="0" applyFont="1" applyBorder="1" applyAlignment="1">
      <alignment horizontal="center" vertical="center"/>
    </xf>
    <xf numFmtId="0" fontId="57" fillId="3" borderId="2" xfId="0" applyFont="1" applyFill="1" applyBorder="1" applyAlignment="1">
      <alignment horizontal="left" vertical="center"/>
    </xf>
    <xf numFmtId="0" fontId="57" fillId="3" borderId="3" xfId="0" applyFont="1" applyFill="1" applyBorder="1" applyAlignment="1">
      <alignment horizontal="left" vertical="center"/>
    </xf>
    <xf numFmtId="0" fontId="57" fillId="3" borderId="6" xfId="0" applyFont="1" applyFill="1" applyBorder="1" applyAlignment="1">
      <alignment horizontal="left" vertical="center"/>
    </xf>
    <xf numFmtId="44" fontId="56" fillId="3" borderId="50" xfId="1" applyFont="1" applyFill="1" applyBorder="1" applyAlignment="1" applyProtection="1">
      <alignment horizontal="center" vertical="center"/>
    </xf>
    <xf numFmtId="44" fontId="56" fillId="3" borderId="48" xfId="1" applyFont="1" applyFill="1" applyBorder="1" applyAlignment="1" applyProtection="1">
      <alignment horizontal="center" vertical="center"/>
    </xf>
    <xf numFmtId="44" fontId="56" fillId="3" borderId="49" xfId="1" applyFont="1" applyFill="1" applyBorder="1" applyAlignment="1" applyProtection="1">
      <alignment horizontal="center" vertical="center"/>
    </xf>
    <xf numFmtId="2" fontId="59" fillId="0" borderId="43" xfId="0" applyNumberFormat="1" applyFont="1" applyBorder="1" applyAlignment="1">
      <alignment horizontal="center" vertical="center"/>
    </xf>
    <xf numFmtId="2" fontId="59" fillId="0" borderId="46" xfId="0" applyNumberFormat="1" applyFont="1" applyBorder="1" applyAlignment="1">
      <alignment horizontal="center" vertical="center"/>
    </xf>
    <xf numFmtId="0" fontId="58" fillId="0" borderId="39" xfId="0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0" fontId="58" fillId="0" borderId="41" xfId="0" applyFont="1" applyBorder="1" applyAlignment="1">
      <alignment horizontal="center" vertical="center"/>
    </xf>
    <xf numFmtId="0" fontId="47" fillId="0" borderId="26" xfId="272" applyFont="1" applyBorder="1" applyAlignment="1">
      <alignment horizontal="center" vertical="center"/>
    </xf>
    <xf numFmtId="0" fontId="58" fillId="0" borderId="1" xfId="0" applyFont="1" applyBorder="1" applyAlignment="1" applyProtection="1">
      <alignment horizontal="center" vertical="center" wrapText="1"/>
      <protection locked="0"/>
    </xf>
    <xf numFmtId="0" fontId="56" fillId="0" borderId="1" xfId="0" applyFont="1" applyBorder="1" applyAlignment="1" applyProtection="1">
      <alignment horizontal="center" vertical="center" wrapText="1"/>
      <protection locked="0"/>
    </xf>
    <xf numFmtId="2" fontId="59" fillId="0" borderId="1" xfId="0" applyNumberFormat="1" applyFont="1" applyBorder="1" applyAlignment="1">
      <alignment horizontal="left" vertical="center"/>
    </xf>
    <xf numFmtId="1" fontId="57" fillId="0" borderId="1" xfId="0" applyNumberFormat="1" applyFont="1" applyBorder="1" applyAlignment="1">
      <alignment horizontal="center" vertical="center"/>
    </xf>
    <xf numFmtId="44" fontId="56" fillId="3" borderId="2" xfId="1" applyFont="1" applyFill="1" applyBorder="1" applyAlignment="1" applyProtection="1">
      <alignment horizontal="center" vertical="center"/>
    </xf>
    <xf numFmtId="44" fontId="56" fillId="3" borderId="3" xfId="1" applyFont="1" applyFill="1" applyBorder="1" applyAlignment="1" applyProtection="1">
      <alignment horizontal="center" vertical="center"/>
    </xf>
    <xf numFmtId="44" fontId="56" fillId="3" borderId="6" xfId="1" applyFont="1" applyFill="1" applyBorder="1" applyAlignment="1" applyProtection="1">
      <alignment horizontal="center" vertical="center"/>
    </xf>
    <xf numFmtId="0" fontId="59" fillId="0" borderId="2" xfId="0" applyFont="1" applyBorder="1" applyAlignment="1">
      <alignment horizontal="left" vertical="center"/>
    </xf>
    <xf numFmtId="0" fontId="59" fillId="0" borderId="3" xfId="0" applyFont="1" applyBorder="1" applyAlignment="1">
      <alignment horizontal="left" vertical="center"/>
    </xf>
    <xf numFmtId="0" fontId="59" fillId="0" borderId="6" xfId="0" applyFont="1" applyBorder="1" applyAlignment="1">
      <alignment horizontal="left" vertical="center"/>
    </xf>
    <xf numFmtId="0" fontId="57" fillId="0" borderId="2" xfId="0" applyFont="1" applyBorder="1" applyAlignment="1">
      <alignment horizontal="left" vertical="center"/>
    </xf>
    <xf numFmtId="0" fontId="57" fillId="0" borderId="3" xfId="0" applyFont="1" applyBorder="1" applyAlignment="1">
      <alignment horizontal="left" vertical="center"/>
    </xf>
    <xf numFmtId="0" fontId="57" fillId="0" borderId="6" xfId="0" applyFont="1" applyBorder="1" applyAlignment="1">
      <alignment horizontal="left" vertical="center"/>
    </xf>
    <xf numFmtId="0" fontId="0" fillId="0" borderId="3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4" xfId="0" applyBorder="1" applyAlignment="1">
      <alignment horizontal="center"/>
    </xf>
    <xf numFmtId="0" fontId="50" fillId="0" borderId="30" xfId="0" applyFont="1" applyBorder="1" applyAlignment="1" applyProtection="1">
      <alignment horizontal="center"/>
      <protection locked="0"/>
    </xf>
    <xf numFmtId="0" fontId="50" fillId="0" borderId="31" xfId="0" applyFont="1" applyBorder="1" applyAlignment="1" applyProtection="1">
      <alignment horizontal="center"/>
      <protection locked="0"/>
    </xf>
    <xf numFmtId="0" fontId="50" fillId="0" borderId="32" xfId="0" applyFont="1" applyBorder="1" applyAlignment="1" applyProtection="1">
      <alignment horizontal="center"/>
      <protection locked="0"/>
    </xf>
    <xf numFmtId="0" fontId="51" fillId="39" borderId="2" xfId="0" applyFont="1" applyFill="1" applyBorder="1" applyAlignment="1">
      <alignment horizontal="center" vertical="center"/>
    </xf>
    <xf numFmtId="0" fontId="51" fillId="39" borderId="3" xfId="0" applyFont="1" applyFill="1" applyBorder="1" applyAlignment="1">
      <alignment horizontal="center" vertical="center"/>
    </xf>
    <xf numFmtId="0" fontId="51" fillId="39" borderId="6" xfId="0" applyFont="1" applyFill="1" applyBorder="1" applyAlignment="1">
      <alignment horizontal="center" vertical="center"/>
    </xf>
    <xf numFmtId="0" fontId="48" fillId="0" borderId="2" xfId="0" applyFont="1" applyBorder="1" applyAlignment="1">
      <alignment horizontal="left" vertical="center"/>
    </xf>
    <xf numFmtId="0" fontId="48" fillId="0" borderId="6" xfId="0" applyFont="1" applyBorder="1" applyAlignment="1">
      <alignment horizontal="left" vertical="center"/>
    </xf>
    <xf numFmtId="0" fontId="48" fillId="0" borderId="4" xfId="0" applyFont="1" applyBorder="1" applyAlignment="1">
      <alignment horizontal="left" vertical="center"/>
    </xf>
    <xf numFmtId="0" fontId="48" fillId="0" borderId="27" xfId="0" applyFont="1" applyBorder="1" applyAlignment="1">
      <alignment horizontal="left" vertical="center"/>
    </xf>
  </cellXfs>
  <cellStyles count="352">
    <cellStyle name="_x000d__x000a_JournalTemplate=C:\COMFO\CTALK\JOURSTD.TPL_x000d__x000a_LbStateAddress=3 3 0 251 1 89 2 311_x000d__x000a_LbStateJou" xfId="115" xr:uid="{00000000-0005-0000-0000-000000000000}"/>
    <cellStyle name="20% - Ênfase1" xfId="25" builtinId="30" customBuiltin="1"/>
    <cellStyle name="20% - Ênfase1 100" xfId="51" xr:uid="{00000000-0005-0000-0000-000002000000}"/>
    <cellStyle name="20% - Ênfase2" xfId="29" builtinId="34" customBuiltin="1"/>
    <cellStyle name="20% - Ênfase3" xfId="33" builtinId="38" customBuiltin="1"/>
    <cellStyle name="20% - Ênfase4" xfId="37" builtinId="42" customBuiltin="1"/>
    <cellStyle name="20% - Ênfase5" xfId="41" builtinId="46" customBuiltin="1"/>
    <cellStyle name="20% - Ênfase6" xfId="45" builtinId="50" customBuiltin="1"/>
    <cellStyle name="40% - Ênfase1" xfId="26" builtinId="31" customBuiltin="1"/>
    <cellStyle name="40% - Ênfase2" xfId="30" builtinId="35" customBuiltin="1"/>
    <cellStyle name="40% - Ênfase3" xfId="34" builtinId="39" customBuiltin="1"/>
    <cellStyle name="40% - Ênfase4" xfId="38" builtinId="43" customBuiltin="1"/>
    <cellStyle name="40% - Ênfase5" xfId="42" builtinId="47" customBuiltin="1"/>
    <cellStyle name="40% - Ênfase6" xfId="46" builtinId="51" customBuiltin="1"/>
    <cellStyle name="60% - Ênfase1" xfId="27" builtinId="32" customBuiltin="1"/>
    <cellStyle name="60% - Ênfase2" xfId="31" builtinId="36" customBuiltin="1"/>
    <cellStyle name="60% - Ênfase3" xfId="35" builtinId="40" customBuiltin="1"/>
    <cellStyle name="60% - Ênfase4" xfId="39" builtinId="44" customBuiltin="1"/>
    <cellStyle name="60% - Ênfase5" xfId="43" builtinId="48" customBuiltin="1"/>
    <cellStyle name="60% - Ênfase6" xfId="47" builtinId="52" customBuiltin="1"/>
    <cellStyle name="60% - Ênfase6 37" xfId="52" xr:uid="{00000000-0005-0000-0000-000014000000}"/>
    <cellStyle name="Bom" xfId="12" builtinId="26" customBuiltin="1"/>
    <cellStyle name="Cálculo" xfId="17" builtinId="22" customBuiltin="1"/>
    <cellStyle name="Célula de Verificação" xfId="19" builtinId="23" customBuiltin="1"/>
    <cellStyle name="Célula Vinculada" xfId="18" builtinId="24" customBuiltin="1"/>
    <cellStyle name="Comma_Arauco Piping list" xfId="116" xr:uid="{00000000-0005-0000-0000-000019000000}"/>
    <cellStyle name="Comma0" xfId="117" xr:uid="{00000000-0005-0000-0000-00001A000000}"/>
    <cellStyle name="CORES" xfId="118" xr:uid="{00000000-0005-0000-0000-00001B000000}"/>
    <cellStyle name="Currency [0]_Arauco Piping list" xfId="119" xr:uid="{00000000-0005-0000-0000-00001C000000}"/>
    <cellStyle name="Currency_Arauco Piping list" xfId="120" xr:uid="{00000000-0005-0000-0000-00001D000000}"/>
    <cellStyle name="Currency0" xfId="121" xr:uid="{00000000-0005-0000-0000-00001E000000}"/>
    <cellStyle name="Data" xfId="122" xr:uid="{00000000-0005-0000-0000-00001F000000}"/>
    <cellStyle name="Date" xfId="123" xr:uid="{00000000-0005-0000-0000-000020000000}"/>
    <cellStyle name="Ênfase1" xfId="24" builtinId="29" customBuiltin="1"/>
    <cellStyle name="Ênfase2" xfId="28" builtinId="33" customBuiltin="1"/>
    <cellStyle name="Ênfase3" xfId="32" builtinId="37" customBuiltin="1"/>
    <cellStyle name="Ênfase4" xfId="36" builtinId="41" customBuiltin="1"/>
    <cellStyle name="Ênfase5" xfId="40" builtinId="45" customBuiltin="1"/>
    <cellStyle name="Ênfase6" xfId="44" builtinId="49" customBuiltin="1"/>
    <cellStyle name="Entrada" xfId="15" builtinId="20" customBuiltin="1"/>
    <cellStyle name="Excel Built-in Excel Built-in Excel Built-in Excel Built-in Excel Built-in Excel Built-in Excel Built-in Excel Built-in Separador de milhares 4" xfId="53" xr:uid="{00000000-0005-0000-0000-000028000000}"/>
    <cellStyle name="Excel Built-in Excel Built-in Excel Built-in Excel Built-in Excel Built-in Excel Built-in Excel Built-in Separador de milhares 4" xfId="54" xr:uid="{00000000-0005-0000-0000-000029000000}"/>
    <cellStyle name="Excel Built-in Normal" xfId="55" xr:uid="{00000000-0005-0000-0000-00002A000000}"/>
    <cellStyle name="Excel Built-in Normal 1" xfId="56" xr:uid="{00000000-0005-0000-0000-00002B000000}"/>
    <cellStyle name="Excel Built-in Normal 2" xfId="83" xr:uid="{00000000-0005-0000-0000-00002C000000}"/>
    <cellStyle name="Excel Built-in Normal 3" xfId="94" xr:uid="{00000000-0005-0000-0000-00002D000000}"/>
    <cellStyle name="Excel_BuiltIn_Comma" xfId="57" xr:uid="{00000000-0005-0000-0000-00002E000000}"/>
    <cellStyle name="Fixed" xfId="124" xr:uid="{00000000-0005-0000-0000-00002F000000}"/>
    <cellStyle name="Fixo" xfId="125" xr:uid="{00000000-0005-0000-0000-000030000000}"/>
    <cellStyle name="Followed Hyperlink" xfId="126" xr:uid="{00000000-0005-0000-0000-000031000000}"/>
    <cellStyle name="Grey" xfId="127" xr:uid="{00000000-0005-0000-0000-000032000000}"/>
    <cellStyle name="Heading" xfId="58" xr:uid="{00000000-0005-0000-0000-000033000000}"/>
    <cellStyle name="Heading 1" xfId="128" xr:uid="{00000000-0005-0000-0000-000034000000}"/>
    <cellStyle name="Heading 2" xfId="129" xr:uid="{00000000-0005-0000-0000-000035000000}"/>
    <cellStyle name="Heading1" xfId="59" xr:uid="{00000000-0005-0000-0000-000036000000}"/>
    <cellStyle name="Hiperlink" xfId="351" builtinId="8"/>
    <cellStyle name="Hiperlink 2" xfId="84" xr:uid="{00000000-0005-0000-0000-000037000000}"/>
    <cellStyle name="Indefinido" xfId="130" xr:uid="{00000000-0005-0000-0000-000039000000}"/>
    <cellStyle name="Input [yellow]" xfId="131" xr:uid="{00000000-0005-0000-0000-00003A000000}"/>
    <cellStyle name="material" xfId="132" xr:uid="{00000000-0005-0000-0000-00003B000000}"/>
    <cellStyle name="MINIPG" xfId="133" xr:uid="{00000000-0005-0000-0000-00003C000000}"/>
    <cellStyle name="Moeda" xfId="1" builtinId="4"/>
    <cellStyle name="Moeda 2" xfId="3" xr:uid="{00000000-0005-0000-0000-00003E000000}"/>
    <cellStyle name="Moeda 2 2" xfId="85" xr:uid="{00000000-0005-0000-0000-00003F000000}"/>
    <cellStyle name="Neutro" xfId="14" builtinId="28" customBuiltin="1"/>
    <cellStyle name="Normal" xfId="0" builtinId="0"/>
    <cellStyle name="Normal - Style1" xfId="134" xr:uid="{00000000-0005-0000-0000-000042000000}"/>
    <cellStyle name="Normal 10" xfId="99" xr:uid="{00000000-0005-0000-0000-000043000000}"/>
    <cellStyle name="Normal 10 2" xfId="236" xr:uid="{00000000-0005-0000-0000-000044000000}"/>
    <cellStyle name="Normal 100" xfId="276" xr:uid="{00000000-0005-0000-0000-000045000000}"/>
    <cellStyle name="Normal 101" xfId="277" xr:uid="{00000000-0005-0000-0000-000046000000}"/>
    <cellStyle name="Normal 102" xfId="278" xr:uid="{00000000-0005-0000-0000-000047000000}"/>
    <cellStyle name="Normal 103" xfId="279" xr:uid="{00000000-0005-0000-0000-000048000000}"/>
    <cellStyle name="Normal 104" xfId="281" xr:uid="{00000000-0005-0000-0000-000049000000}"/>
    <cellStyle name="Normal 105" xfId="282" xr:uid="{00000000-0005-0000-0000-00004A000000}"/>
    <cellStyle name="Normal 106" xfId="283" xr:uid="{00000000-0005-0000-0000-00004B000000}"/>
    <cellStyle name="Normal 107" xfId="284" xr:uid="{00000000-0005-0000-0000-00004C000000}"/>
    <cellStyle name="Normal 108" xfId="285" xr:uid="{00000000-0005-0000-0000-00004D000000}"/>
    <cellStyle name="Normal 109" xfId="286" xr:uid="{00000000-0005-0000-0000-00004E000000}"/>
    <cellStyle name="Normal 11" xfId="106" xr:uid="{00000000-0005-0000-0000-00004F000000}"/>
    <cellStyle name="Normal 110" xfId="280" xr:uid="{00000000-0005-0000-0000-000050000000}"/>
    <cellStyle name="Normal 111" xfId="287" xr:uid="{00000000-0005-0000-0000-000051000000}"/>
    <cellStyle name="Normal 112" xfId="288" xr:uid="{00000000-0005-0000-0000-000052000000}"/>
    <cellStyle name="Normal 113" xfId="289" xr:uid="{00000000-0005-0000-0000-000053000000}"/>
    <cellStyle name="Normal 114" xfId="290" xr:uid="{00000000-0005-0000-0000-000054000000}"/>
    <cellStyle name="Normal 115" xfId="291" xr:uid="{00000000-0005-0000-0000-000055000000}"/>
    <cellStyle name="Normal 116" xfId="292" xr:uid="{00000000-0005-0000-0000-000056000000}"/>
    <cellStyle name="Normal 117" xfId="293" xr:uid="{00000000-0005-0000-0000-000057000000}"/>
    <cellStyle name="Normal 118" xfId="294" xr:uid="{00000000-0005-0000-0000-000058000000}"/>
    <cellStyle name="Normal 119" xfId="295" xr:uid="{00000000-0005-0000-0000-000059000000}"/>
    <cellStyle name="Normal 12" xfId="107" xr:uid="{00000000-0005-0000-0000-00005A000000}"/>
    <cellStyle name="Normal 120" xfId="296" xr:uid="{00000000-0005-0000-0000-00005B000000}"/>
    <cellStyle name="Normal 121" xfId="297" xr:uid="{00000000-0005-0000-0000-00005C000000}"/>
    <cellStyle name="Normal 122" xfId="298" xr:uid="{00000000-0005-0000-0000-00005D000000}"/>
    <cellStyle name="Normal 123" xfId="299" xr:uid="{00000000-0005-0000-0000-00005E000000}"/>
    <cellStyle name="Normal 124" xfId="300" xr:uid="{00000000-0005-0000-0000-00005F000000}"/>
    <cellStyle name="Normal 125" xfId="301" xr:uid="{00000000-0005-0000-0000-000060000000}"/>
    <cellStyle name="Normal 126" xfId="302" xr:uid="{00000000-0005-0000-0000-000061000000}"/>
    <cellStyle name="Normal 127" xfId="303" xr:uid="{00000000-0005-0000-0000-000062000000}"/>
    <cellStyle name="Normal 128" xfId="304" xr:uid="{00000000-0005-0000-0000-000063000000}"/>
    <cellStyle name="Normal 129" xfId="305" xr:uid="{00000000-0005-0000-0000-000064000000}"/>
    <cellStyle name="Normal 13" xfId="108" xr:uid="{00000000-0005-0000-0000-000065000000}"/>
    <cellStyle name="Normal 13 2" xfId="199" xr:uid="{00000000-0005-0000-0000-000066000000}"/>
    <cellStyle name="Normal 13 3" xfId="200" xr:uid="{00000000-0005-0000-0000-000067000000}"/>
    <cellStyle name="Normal 13 4" xfId="227" xr:uid="{00000000-0005-0000-0000-000068000000}"/>
    <cellStyle name="Normal 130" xfId="306" xr:uid="{00000000-0005-0000-0000-000069000000}"/>
    <cellStyle name="Normal 131" xfId="307" xr:uid="{00000000-0005-0000-0000-00006A000000}"/>
    <cellStyle name="Normal 132" xfId="308" xr:uid="{00000000-0005-0000-0000-00006B000000}"/>
    <cellStyle name="Normal 133" xfId="309" xr:uid="{00000000-0005-0000-0000-00006C000000}"/>
    <cellStyle name="Normal 134" xfId="310" xr:uid="{00000000-0005-0000-0000-00006D000000}"/>
    <cellStyle name="Normal 135" xfId="311" xr:uid="{00000000-0005-0000-0000-00006E000000}"/>
    <cellStyle name="Normal 136" xfId="312" xr:uid="{00000000-0005-0000-0000-00006F000000}"/>
    <cellStyle name="Normal 137" xfId="313" xr:uid="{00000000-0005-0000-0000-000070000000}"/>
    <cellStyle name="Normal 138" xfId="314" xr:uid="{00000000-0005-0000-0000-000071000000}"/>
    <cellStyle name="Normal 139" xfId="315" xr:uid="{00000000-0005-0000-0000-000072000000}"/>
    <cellStyle name="Normal 14" xfId="110" xr:uid="{00000000-0005-0000-0000-000073000000}"/>
    <cellStyle name="Normal 14 2" xfId="201" xr:uid="{00000000-0005-0000-0000-000074000000}"/>
    <cellStyle name="Normal 14 3" xfId="202" xr:uid="{00000000-0005-0000-0000-000075000000}"/>
    <cellStyle name="Normal 140" xfId="316" xr:uid="{00000000-0005-0000-0000-000076000000}"/>
    <cellStyle name="Normal 141" xfId="317" xr:uid="{00000000-0005-0000-0000-000077000000}"/>
    <cellStyle name="Normal 142" xfId="318" xr:uid="{00000000-0005-0000-0000-000078000000}"/>
    <cellStyle name="Normal 143" xfId="319" xr:uid="{00000000-0005-0000-0000-000079000000}"/>
    <cellStyle name="Normal 144" xfId="320" xr:uid="{00000000-0005-0000-0000-00007A000000}"/>
    <cellStyle name="Normal 145" xfId="321" xr:uid="{00000000-0005-0000-0000-00007B000000}"/>
    <cellStyle name="Normal 146" xfId="322" xr:uid="{00000000-0005-0000-0000-00007C000000}"/>
    <cellStyle name="Normal 147" xfId="323" xr:uid="{00000000-0005-0000-0000-00007D000000}"/>
    <cellStyle name="Normal 148" xfId="324" xr:uid="{00000000-0005-0000-0000-00007E000000}"/>
    <cellStyle name="Normal 149" xfId="325" xr:uid="{00000000-0005-0000-0000-00007F000000}"/>
    <cellStyle name="Normal 15" xfId="113" xr:uid="{00000000-0005-0000-0000-000080000000}"/>
    <cellStyle name="Normal 15 2" xfId="203" xr:uid="{00000000-0005-0000-0000-000081000000}"/>
    <cellStyle name="Normal 150" xfId="326" xr:uid="{00000000-0005-0000-0000-000082000000}"/>
    <cellStyle name="Normal 151" xfId="327" xr:uid="{00000000-0005-0000-0000-000083000000}"/>
    <cellStyle name="Normal 152" xfId="328" xr:uid="{00000000-0005-0000-0000-000084000000}"/>
    <cellStyle name="Normal 153" xfId="329" xr:uid="{00000000-0005-0000-0000-000085000000}"/>
    <cellStyle name="Normal 154" xfId="330" xr:uid="{00000000-0005-0000-0000-000086000000}"/>
    <cellStyle name="Normal 155" xfId="331" xr:uid="{00000000-0005-0000-0000-000087000000}"/>
    <cellStyle name="Normal 156" xfId="332" xr:uid="{00000000-0005-0000-0000-000088000000}"/>
    <cellStyle name="Normal 157" xfId="333" xr:uid="{00000000-0005-0000-0000-000089000000}"/>
    <cellStyle name="Normal 158" xfId="334" xr:uid="{00000000-0005-0000-0000-00008A000000}"/>
    <cellStyle name="Normal 159" xfId="335" xr:uid="{00000000-0005-0000-0000-00008B000000}"/>
    <cellStyle name="Normal 16" xfId="148" xr:uid="{00000000-0005-0000-0000-00008C000000}"/>
    <cellStyle name="Normal 16 2" xfId="204" xr:uid="{00000000-0005-0000-0000-00008D000000}"/>
    <cellStyle name="Normal 16 3" xfId="205" xr:uid="{00000000-0005-0000-0000-00008E000000}"/>
    <cellStyle name="Normal 160" xfId="336" xr:uid="{00000000-0005-0000-0000-00008F000000}"/>
    <cellStyle name="Normal 161" xfId="337" xr:uid="{00000000-0005-0000-0000-000090000000}"/>
    <cellStyle name="Normal 162" xfId="338" xr:uid="{00000000-0005-0000-0000-000091000000}"/>
    <cellStyle name="Normal 163" xfId="339" xr:uid="{00000000-0005-0000-0000-000092000000}"/>
    <cellStyle name="Normal 164" xfId="340" xr:uid="{00000000-0005-0000-0000-000093000000}"/>
    <cellStyle name="Normal 165" xfId="341" xr:uid="{00000000-0005-0000-0000-000094000000}"/>
    <cellStyle name="Normal 166" xfId="342" xr:uid="{00000000-0005-0000-0000-000095000000}"/>
    <cellStyle name="Normal 167" xfId="343" xr:uid="{00000000-0005-0000-0000-000096000000}"/>
    <cellStyle name="Normal 168" xfId="344" xr:uid="{00000000-0005-0000-0000-000097000000}"/>
    <cellStyle name="Normal 169" xfId="345" xr:uid="{00000000-0005-0000-0000-000098000000}"/>
    <cellStyle name="Normal 17" xfId="151" xr:uid="{00000000-0005-0000-0000-000099000000}"/>
    <cellStyle name="Normal 170" xfId="346" xr:uid="{00000000-0005-0000-0000-00009A000000}"/>
    <cellStyle name="Normal 171" xfId="347" xr:uid="{00000000-0005-0000-0000-00009B000000}"/>
    <cellStyle name="Normal 172" xfId="348" xr:uid="{00000000-0005-0000-0000-00009C000000}"/>
    <cellStyle name="Normal 173" xfId="349" xr:uid="{00000000-0005-0000-0000-00009D000000}"/>
    <cellStyle name="Normal 174" xfId="350" xr:uid="{00000000-0005-0000-0000-00009E000000}"/>
    <cellStyle name="Normal 18" xfId="152" xr:uid="{00000000-0005-0000-0000-00009F000000}"/>
    <cellStyle name="Normal 19" xfId="153" xr:uid="{00000000-0005-0000-0000-0000A0000000}"/>
    <cellStyle name="Normal 2" xfId="2" xr:uid="{00000000-0005-0000-0000-0000A1000000}"/>
    <cellStyle name="Normal 2 2" xfId="4" xr:uid="{00000000-0005-0000-0000-0000A2000000}"/>
    <cellStyle name="Normal 2 2 2" xfId="68" xr:uid="{00000000-0005-0000-0000-0000A3000000}"/>
    <cellStyle name="Normal 2 2 2 2" xfId="226" xr:uid="{00000000-0005-0000-0000-0000A4000000}"/>
    <cellStyle name="Normal 2 3" xfId="67" xr:uid="{00000000-0005-0000-0000-0000A5000000}"/>
    <cellStyle name="Normal 20" xfId="154" xr:uid="{00000000-0005-0000-0000-0000A6000000}"/>
    <cellStyle name="Normal 21" xfId="155" xr:uid="{00000000-0005-0000-0000-0000A7000000}"/>
    <cellStyle name="Normal 22" xfId="156" xr:uid="{00000000-0005-0000-0000-0000A8000000}"/>
    <cellStyle name="Normal 23" xfId="157" xr:uid="{00000000-0005-0000-0000-0000A9000000}"/>
    <cellStyle name="Normal 24" xfId="158" xr:uid="{00000000-0005-0000-0000-0000AA000000}"/>
    <cellStyle name="Normal 25" xfId="159" xr:uid="{00000000-0005-0000-0000-0000AB000000}"/>
    <cellStyle name="Normal 26" xfId="160" xr:uid="{00000000-0005-0000-0000-0000AC000000}"/>
    <cellStyle name="Normal 27" xfId="161" xr:uid="{00000000-0005-0000-0000-0000AD000000}"/>
    <cellStyle name="Normal 28" xfId="162" xr:uid="{00000000-0005-0000-0000-0000AE000000}"/>
    <cellStyle name="Normal 29" xfId="163" xr:uid="{00000000-0005-0000-0000-0000AF000000}"/>
    <cellStyle name="Normal 3" xfId="50" xr:uid="{00000000-0005-0000-0000-0000B0000000}"/>
    <cellStyle name="Normal 3 2" xfId="72" xr:uid="{00000000-0005-0000-0000-0000B1000000}"/>
    <cellStyle name="Normal 3 3" xfId="80" xr:uid="{00000000-0005-0000-0000-0000B2000000}"/>
    <cellStyle name="Normal 3 4" xfId="71" xr:uid="{00000000-0005-0000-0000-0000B3000000}"/>
    <cellStyle name="Normal 30" xfId="164" xr:uid="{00000000-0005-0000-0000-0000B4000000}"/>
    <cellStyle name="Normal 31" xfId="165" xr:uid="{00000000-0005-0000-0000-0000B5000000}"/>
    <cellStyle name="Normal 32" xfId="166" xr:uid="{00000000-0005-0000-0000-0000B6000000}"/>
    <cellStyle name="Normal 33" xfId="167" xr:uid="{00000000-0005-0000-0000-0000B7000000}"/>
    <cellStyle name="Normal 34" xfId="168" xr:uid="{00000000-0005-0000-0000-0000B8000000}"/>
    <cellStyle name="Normal 35" xfId="169" xr:uid="{00000000-0005-0000-0000-0000B9000000}"/>
    <cellStyle name="Normal 36" xfId="170" xr:uid="{00000000-0005-0000-0000-0000BA000000}"/>
    <cellStyle name="Normal 37" xfId="172" xr:uid="{00000000-0005-0000-0000-0000BB000000}"/>
    <cellStyle name="Normal 37 2" xfId="206" xr:uid="{00000000-0005-0000-0000-0000BC000000}"/>
    <cellStyle name="Normal 38" xfId="173" xr:uid="{00000000-0005-0000-0000-0000BD000000}"/>
    <cellStyle name="Normal 39" xfId="174" xr:uid="{00000000-0005-0000-0000-0000BE000000}"/>
    <cellStyle name="Normal 4" xfId="49" xr:uid="{00000000-0005-0000-0000-0000BF000000}"/>
    <cellStyle name="Normal 4 2" xfId="229" xr:uid="{00000000-0005-0000-0000-0000C0000000}"/>
    <cellStyle name="Normal 4 3" xfId="73" xr:uid="{00000000-0005-0000-0000-0000C1000000}"/>
    <cellStyle name="Normal 40" xfId="175" xr:uid="{00000000-0005-0000-0000-0000C2000000}"/>
    <cellStyle name="Normal 41" xfId="176" xr:uid="{00000000-0005-0000-0000-0000C3000000}"/>
    <cellStyle name="Normal 42" xfId="177" xr:uid="{00000000-0005-0000-0000-0000C4000000}"/>
    <cellStyle name="Normal 43" xfId="178" xr:uid="{00000000-0005-0000-0000-0000C5000000}"/>
    <cellStyle name="Normal 44" xfId="179" xr:uid="{00000000-0005-0000-0000-0000C6000000}"/>
    <cellStyle name="Normal 45" xfId="180" xr:uid="{00000000-0005-0000-0000-0000C7000000}"/>
    <cellStyle name="Normal 46" xfId="181" xr:uid="{00000000-0005-0000-0000-0000C8000000}"/>
    <cellStyle name="Normal 47" xfId="182" xr:uid="{00000000-0005-0000-0000-0000C9000000}"/>
    <cellStyle name="Normal 48" xfId="183" xr:uid="{00000000-0005-0000-0000-0000CA000000}"/>
    <cellStyle name="Normal 49" xfId="184" xr:uid="{00000000-0005-0000-0000-0000CB000000}"/>
    <cellStyle name="Normal 5" xfId="76" xr:uid="{00000000-0005-0000-0000-0000CC000000}"/>
    <cellStyle name="Normal 5 2" xfId="101" xr:uid="{00000000-0005-0000-0000-0000CD000000}"/>
    <cellStyle name="Normal 5 2 2" xfId="207" xr:uid="{00000000-0005-0000-0000-0000CE000000}"/>
    <cellStyle name="Normal 5 2 3" xfId="208" xr:uid="{00000000-0005-0000-0000-0000CF000000}"/>
    <cellStyle name="Normal 5 3" xfId="209" xr:uid="{00000000-0005-0000-0000-0000D0000000}"/>
    <cellStyle name="Normal 5 4" xfId="210" xr:uid="{00000000-0005-0000-0000-0000D1000000}"/>
    <cellStyle name="Normal 50" xfId="185" xr:uid="{00000000-0005-0000-0000-0000D2000000}"/>
    <cellStyle name="Normal 51" xfId="186" xr:uid="{00000000-0005-0000-0000-0000D3000000}"/>
    <cellStyle name="Normal 52" xfId="187" xr:uid="{00000000-0005-0000-0000-0000D4000000}"/>
    <cellStyle name="Normal 53" xfId="188" xr:uid="{00000000-0005-0000-0000-0000D5000000}"/>
    <cellStyle name="Normal 54" xfId="189" xr:uid="{00000000-0005-0000-0000-0000D6000000}"/>
    <cellStyle name="Normal 55" xfId="190" xr:uid="{00000000-0005-0000-0000-0000D7000000}"/>
    <cellStyle name="Normal 56" xfId="191" xr:uid="{00000000-0005-0000-0000-0000D8000000}"/>
    <cellStyle name="Normal 57" xfId="192" xr:uid="{00000000-0005-0000-0000-0000D9000000}"/>
    <cellStyle name="Normal 58" xfId="193" xr:uid="{00000000-0005-0000-0000-0000DA000000}"/>
    <cellStyle name="Normal 59" xfId="194" xr:uid="{00000000-0005-0000-0000-0000DB000000}"/>
    <cellStyle name="Normal 6" xfId="77" xr:uid="{00000000-0005-0000-0000-0000DC000000}"/>
    <cellStyle name="Normal 6 2" xfId="95" xr:uid="{00000000-0005-0000-0000-0000DD000000}"/>
    <cellStyle name="Normal 6 2 2" xfId="104" xr:uid="{00000000-0005-0000-0000-0000DE000000}"/>
    <cellStyle name="Normal 6 2 2 2" xfId="211" xr:uid="{00000000-0005-0000-0000-0000DF000000}"/>
    <cellStyle name="Normal 6 2 2 3" xfId="212" xr:uid="{00000000-0005-0000-0000-0000E0000000}"/>
    <cellStyle name="Normal 6 2 3" xfId="213" xr:uid="{00000000-0005-0000-0000-0000E1000000}"/>
    <cellStyle name="Normal 6 2 4" xfId="214" xr:uid="{00000000-0005-0000-0000-0000E2000000}"/>
    <cellStyle name="Normal 6 3" xfId="102" xr:uid="{00000000-0005-0000-0000-0000E3000000}"/>
    <cellStyle name="Normal 6 3 2" xfId="215" xr:uid="{00000000-0005-0000-0000-0000E4000000}"/>
    <cellStyle name="Normal 6 3 3" xfId="216" xr:uid="{00000000-0005-0000-0000-0000E5000000}"/>
    <cellStyle name="Normal 6 4" xfId="217" xr:uid="{00000000-0005-0000-0000-0000E6000000}"/>
    <cellStyle name="Normal 6 5" xfId="218" xr:uid="{00000000-0005-0000-0000-0000E7000000}"/>
    <cellStyle name="Normal 60" xfId="195" xr:uid="{00000000-0005-0000-0000-0000E8000000}"/>
    <cellStyle name="Normal 61" xfId="196" xr:uid="{00000000-0005-0000-0000-0000E9000000}"/>
    <cellStyle name="Normal 62" xfId="197" xr:uid="{00000000-0005-0000-0000-0000EA000000}"/>
    <cellStyle name="Normal 63" xfId="198" xr:uid="{00000000-0005-0000-0000-0000EB000000}"/>
    <cellStyle name="Normal 64" xfId="230" xr:uid="{00000000-0005-0000-0000-0000EC000000}"/>
    <cellStyle name="Normal 65" xfId="237" xr:uid="{00000000-0005-0000-0000-0000ED000000}"/>
    <cellStyle name="Normal 66" xfId="238" xr:uid="{00000000-0005-0000-0000-0000EE000000}"/>
    <cellStyle name="Normal 66 2" xfId="240" xr:uid="{00000000-0005-0000-0000-0000EF000000}"/>
    <cellStyle name="Normal 67" xfId="242" xr:uid="{00000000-0005-0000-0000-0000F0000000}"/>
    <cellStyle name="Normal 68" xfId="239" xr:uid="{00000000-0005-0000-0000-0000F1000000}"/>
    <cellStyle name="Normal 69" xfId="244" xr:uid="{00000000-0005-0000-0000-0000F2000000}"/>
    <cellStyle name="Normal 7" xfId="78" xr:uid="{00000000-0005-0000-0000-0000F3000000}"/>
    <cellStyle name="Normal 7 2" xfId="92" xr:uid="{00000000-0005-0000-0000-0000F4000000}"/>
    <cellStyle name="Normal 70" xfId="70" xr:uid="{00000000-0005-0000-0000-0000F5000000}"/>
    <cellStyle name="Normal 71" xfId="246" xr:uid="{00000000-0005-0000-0000-0000F6000000}"/>
    <cellStyle name="Normal 72" xfId="245" xr:uid="{00000000-0005-0000-0000-0000F7000000}"/>
    <cellStyle name="Normal 73" xfId="247" xr:uid="{00000000-0005-0000-0000-0000F8000000}"/>
    <cellStyle name="Normal 74" xfId="248" xr:uid="{00000000-0005-0000-0000-0000F9000000}"/>
    <cellStyle name="Normal 75" xfId="249" xr:uid="{00000000-0005-0000-0000-0000FA000000}"/>
    <cellStyle name="Normal 76" xfId="250" xr:uid="{00000000-0005-0000-0000-0000FB000000}"/>
    <cellStyle name="Normal 77" xfId="251" xr:uid="{00000000-0005-0000-0000-0000FC000000}"/>
    <cellStyle name="Normal 78" xfId="252" xr:uid="{00000000-0005-0000-0000-0000FD000000}"/>
    <cellStyle name="Normal 79" xfId="253" xr:uid="{00000000-0005-0000-0000-0000FE000000}"/>
    <cellStyle name="Normal 8" xfId="93" xr:uid="{00000000-0005-0000-0000-0000FF000000}"/>
    <cellStyle name="Normal 8 2" xfId="103" xr:uid="{00000000-0005-0000-0000-000000010000}"/>
    <cellStyle name="Normal 80" xfId="254" xr:uid="{00000000-0005-0000-0000-000001010000}"/>
    <cellStyle name="Normal 81" xfId="255" xr:uid="{00000000-0005-0000-0000-000002010000}"/>
    <cellStyle name="Normal 82" xfId="256" xr:uid="{00000000-0005-0000-0000-000003010000}"/>
    <cellStyle name="Normal 83" xfId="257" xr:uid="{00000000-0005-0000-0000-000004010000}"/>
    <cellStyle name="Normal 84" xfId="258" xr:uid="{00000000-0005-0000-0000-000005010000}"/>
    <cellStyle name="Normal 85" xfId="259" xr:uid="{00000000-0005-0000-0000-000006010000}"/>
    <cellStyle name="Normal 86" xfId="260" xr:uid="{00000000-0005-0000-0000-000007010000}"/>
    <cellStyle name="Normal 87" xfId="261" xr:uid="{00000000-0005-0000-0000-000008010000}"/>
    <cellStyle name="Normal 88" xfId="262" xr:uid="{00000000-0005-0000-0000-000009010000}"/>
    <cellStyle name="Normal 89" xfId="263" xr:uid="{00000000-0005-0000-0000-00000A010000}"/>
    <cellStyle name="Normal 9" xfId="100" xr:uid="{00000000-0005-0000-0000-00000B010000}"/>
    <cellStyle name="Normal 90" xfId="264" xr:uid="{00000000-0005-0000-0000-00000C010000}"/>
    <cellStyle name="Normal 91" xfId="265" xr:uid="{00000000-0005-0000-0000-00000D010000}"/>
    <cellStyle name="Normal 92" xfId="266" xr:uid="{00000000-0005-0000-0000-00000E010000}"/>
    <cellStyle name="Normal 93" xfId="267" xr:uid="{00000000-0005-0000-0000-00000F010000}"/>
    <cellStyle name="Normal 94" xfId="270" xr:uid="{00000000-0005-0000-0000-000010010000}"/>
    <cellStyle name="Normal 95" xfId="271" xr:uid="{00000000-0005-0000-0000-000011010000}"/>
    <cellStyle name="Normal 96" xfId="272" xr:uid="{00000000-0005-0000-0000-000012010000}"/>
    <cellStyle name="Normal 97" xfId="273" xr:uid="{00000000-0005-0000-0000-000013010000}"/>
    <cellStyle name="Normal 98" xfId="274" xr:uid="{00000000-0005-0000-0000-000014010000}"/>
    <cellStyle name="Normal 99" xfId="275" xr:uid="{00000000-0005-0000-0000-000015010000}"/>
    <cellStyle name="Normal1" xfId="135" xr:uid="{00000000-0005-0000-0000-000016010000}"/>
    <cellStyle name="Normal2" xfId="136" xr:uid="{00000000-0005-0000-0000-000017010000}"/>
    <cellStyle name="Normal3" xfId="137" xr:uid="{00000000-0005-0000-0000-000018010000}"/>
    <cellStyle name="Nota" xfId="21" builtinId="10" customBuiltin="1"/>
    <cellStyle name="Percent [2]" xfId="138" xr:uid="{00000000-0005-0000-0000-00001A010000}"/>
    <cellStyle name="Percent_Sheet1" xfId="139" xr:uid="{00000000-0005-0000-0000-00001B010000}"/>
    <cellStyle name="Percentual" xfId="140" xr:uid="{00000000-0005-0000-0000-00001C010000}"/>
    <cellStyle name="Ponto" xfId="141" xr:uid="{00000000-0005-0000-0000-00001D010000}"/>
    <cellStyle name="Porcentagem" xfId="48" builtinId="5"/>
    <cellStyle name="Porcentagem 2" xfId="60" xr:uid="{00000000-0005-0000-0000-00001F010000}"/>
    <cellStyle name="Porcentagem 2 2" xfId="268" xr:uid="{00000000-0005-0000-0000-000020010000}"/>
    <cellStyle name="Porcentagem 3" xfId="86" xr:uid="{00000000-0005-0000-0000-000021010000}"/>
    <cellStyle name="Porcentagem 3 2" xfId="96" xr:uid="{00000000-0005-0000-0000-000022010000}"/>
    <cellStyle name="Porcentagem 4" xfId="82" xr:uid="{00000000-0005-0000-0000-000023010000}"/>
    <cellStyle name="Porcentagem 4 2" xfId="87" xr:uid="{00000000-0005-0000-0000-000024010000}"/>
    <cellStyle name="Porcentagem 4 2 2" xfId="231" xr:uid="{00000000-0005-0000-0000-000025010000}"/>
    <cellStyle name="Porcentagem 5" xfId="114" xr:uid="{00000000-0005-0000-0000-000026010000}"/>
    <cellStyle name="Porcentagem 6" xfId="150" xr:uid="{00000000-0005-0000-0000-000027010000}"/>
    <cellStyle name="Porcentagem 6 2" xfId="219" xr:uid="{00000000-0005-0000-0000-000028010000}"/>
    <cellStyle name="Porcentagem 7" xfId="234" xr:uid="{00000000-0005-0000-0000-000029010000}"/>
    <cellStyle name="Porcentagem 8" xfId="243" xr:uid="{00000000-0005-0000-0000-00002A010000}"/>
    <cellStyle name="Result" xfId="61" xr:uid="{00000000-0005-0000-0000-00002B010000}"/>
    <cellStyle name="Result2" xfId="62" xr:uid="{00000000-0005-0000-0000-00002C010000}"/>
    <cellStyle name="Ruim" xfId="13" builtinId="27" customBuiltin="1"/>
    <cellStyle name="Saída" xfId="16" builtinId="21" customBuiltin="1"/>
    <cellStyle name="Sep. milhar [0]" xfId="142" xr:uid="{00000000-0005-0000-0000-00002E010000}"/>
    <cellStyle name="Separador de m" xfId="143" xr:uid="{00000000-0005-0000-0000-00002F010000}"/>
    <cellStyle name="Separador de milhares 2" xfId="64" xr:uid="{00000000-0005-0000-0000-000030010000}"/>
    <cellStyle name="Separador de milhares 2 2" xfId="74" xr:uid="{00000000-0005-0000-0000-000031010000}"/>
    <cellStyle name="Separador de milhares 3" xfId="6" xr:uid="{00000000-0005-0000-0000-000032010000}"/>
    <cellStyle name="Separador de milhares 3 2" xfId="75" xr:uid="{00000000-0005-0000-0000-000033010000}"/>
    <cellStyle name="Separador de milhares 4" xfId="65" xr:uid="{00000000-0005-0000-0000-000034010000}"/>
    <cellStyle name="Sepavador de milhares [0]_Pasta2" xfId="144" xr:uid="{00000000-0005-0000-0000-000035010000}"/>
    <cellStyle name="Standard_RP100_01 (metr.)" xfId="145" xr:uid="{00000000-0005-0000-0000-000036010000}"/>
    <cellStyle name="Texto de Aviso" xfId="20" builtinId="11" customBuiltin="1"/>
    <cellStyle name="Texto Explicativo" xfId="22" builtinId="53" customBuiltin="1"/>
    <cellStyle name="Título" xfId="7" builtinId="15" customBuiltin="1"/>
    <cellStyle name="Título 1" xfId="8" builtinId="16" customBuiltin="1"/>
    <cellStyle name="Título 2" xfId="9" builtinId="17" customBuiltin="1"/>
    <cellStyle name="Título 3" xfId="10" builtinId="18" customBuiltin="1"/>
    <cellStyle name="Título 4" xfId="11" builtinId="19" customBuiltin="1"/>
    <cellStyle name="Titulo1" xfId="146" xr:uid="{00000000-0005-0000-0000-00003E010000}"/>
    <cellStyle name="Titulo2" xfId="147" xr:uid="{00000000-0005-0000-0000-00003F010000}"/>
    <cellStyle name="Total" xfId="23" builtinId="25" customBuiltin="1"/>
    <cellStyle name="Vírgula" xfId="66" builtinId="3"/>
    <cellStyle name="Vírgula 10" xfId="149" xr:uid="{00000000-0005-0000-0000-000042010000}"/>
    <cellStyle name="Vírgula 10 2" xfId="220" xr:uid="{00000000-0005-0000-0000-000043010000}"/>
    <cellStyle name="Vírgula 11" xfId="171" xr:uid="{00000000-0005-0000-0000-000044010000}"/>
    <cellStyle name="Vírgula 12" xfId="221" xr:uid="{00000000-0005-0000-0000-000045010000}"/>
    <cellStyle name="Vírgula 13" xfId="235" xr:uid="{00000000-0005-0000-0000-000046010000}"/>
    <cellStyle name="Vírgula 14" xfId="241" xr:uid="{00000000-0005-0000-0000-000047010000}"/>
    <cellStyle name="Vírgula 2" xfId="5" xr:uid="{00000000-0005-0000-0000-000048010000}"/>
    <cellStyle name="Vírgula 2 2" xfId="98" xr:uid="{00000000-0005-0000-0000-000049010000}"/>
    <cellStyle name="Vírgula 2 3" xfId="79" xr:uid="{00000000-0005-0000-0000-00004A010000}"/>
    <cellStyle name="Vírgula 2 3 2" xfId="269" xr:uid="{00000000-0005-0000-0000-00004B010000}"/>
    <cellStyle name="Vírgula 3" xfId="63" xr:uid="{00000000-0005-0000-0000-00004C010000}"/>
    <cellStyle name="Vírgula 3 2" xfId="89" xr:uid="{00000000-0005-0000-0000-00004D010000}"/>
    <cellStyle name="Vírgula 3 3" xfId="88" xr:uid="{00000000-0005-0000-0000-00004E010000}"/>
    <cellStyle name="Vírgula 4" xfId="69" xr:uid="{00000000-0005-0000-0000-00004F010000}"/>
    <cellStyle name="Vírgula 4 2" xfId="90" xr:uid="{00000000-0005-0000-0000-000050010000}"/>
    <cellStyle name="Vírgula 5" xfId="81" xr:uid="{00000000-0005-0000-0000-000051010000}"/>
    <cellStyle name="Vírgula 5 2" xfId="91" xr:uid="{00000000-0005-0000-0000-000052010000}"/>
    <cellStyle name="Vírgula 5 2 2" xfId="232" xr:uid="{00000000-0005-0000-0000-000053010000}"/>
    <cellStyle name="Vírgula 6" xfId="97" xr:uid="{00000000-0005-0000-0000-000054010000}"/>
    <cellStyle name="Vírgula 6 2" xfId="105" xr:uid="{00000000-0005-0000-0000-000055010000}"/>
    <cellStyle name="Vírgula 6 3" xfId="233" xr:uid="{00000000-0005-0000-0000-000056010000}"/>
    <cellStyle name="Vírgula 7" xfId="109" xr:uid="{00000000-0005-0000-0000-000057010000}"/>
    <cellStyle name="Vírgula 7 2" xfId="222" xr:uid="{00000000-0005-0000-0000-000058010000}"/>
    <cellStyle name="Vírgula 7 3" xfId="223" xr:uid="{00000000-0005-0000-0000-000059010000}"/>
    <cellStyle name="Vírgula 7 4" xfId="228" xr:uid="{00000000-0005-0000-0000-00005A010000}"/>
    <cellStyle name="Vírgula 8" xfId="111" xr:uid="{00000000-0005-0000-0000-00005B010000}"/>
    <cellStyle name="Vírgula 8 2" xfId="224" xr:uid="{00000000-0005-0000-0000-00005C010000}"/>
    <cellStyle name="Vírgula 8 3" xfId="225" xr:uid="{00000000-0005-0000-0000-00005D010000}"/>
    <cellStyle name="Vírgula 9" xfId="112" xr:uid="{00000000-0005-0000-0000-00005E010000}"/>
  </cellStyles>
  <dxfs count="15"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  <dxf>
      <font>
        <b val="0"/>
        <i val="0"/>
        <color theme="0" tint="-0.14996795556505021"/>
        <name val="Calibri Light"/>
        <scheme val="none"/>
      </font>
      <fill>
        <patternFill>
          <fgColor indexed="64"/>
          <bgColor theme="0" tint="-0.14996795556505021"/>
        </patternFill>
      </fill>
      <border>
        <left/>
        <right/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19050</xdr:rowOff>
    </xdr:from>
    <xdr:to>
      <xdr:col>0</xdr:col>
      <xdr:colOff>775335</xdr:colOff>
      <xdr:row>3</xdr:row>
      <xdr:rowOff>203280</xdr:rowOff>
    </xdr:to>
    <xdr:pic>
      <xdr:nvPicPr>
        <xdr:cNvPr id="11" name="Picture 1" descr="bras1">
          <a:extLst>
            <a:ext uri="{FF2B5EF4-FFF2-40B4-BE49-F238E27FC236}">
              <a16:creationId xmlns:a16="http://schemas.microsoft.com/office/drawing/2014/main" id="{00000000-0008-0000-03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19050"/>
          <a:ext cx="718185" cy="8700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866775</xdr:colOff>
      <xdr:row>15</xdr:row>
      <xdr:rowOff>104775</xdr:rowOff>
    </xdr:from>
    <xdr:to>
      <xdr:col>4</xdr:col>
      <xdr:colOff>238125</xdr:colOff>
      <xdr:row>17</xdr:row>
      <xdr:rowOff>95250</xdr:rowOff>
    </xdr:to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6775" y="3181350"/>
          <a:ext cx="4295775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17</xdr:row>
      <xdr:rowOff>76200</xdr:rowOff>
    </xdr:from>
    <xdr:to>
      <xdr:col>3</xdr:col>
      <xdr:colOff>1188720</xdr:colOff>
      <xdr:row>23</xdr:row>
      <xdr:rowOff>95250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9650" y="3476625"/>
          <a:ext cx="3476625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2"/>
  <dimension ref="A1:Q53"/>
  <sheetViews>
    <sheetView showGridLines="0" showZeros="0" tabSelected="1" topLeftCell="A34" zoomScale="110" zoomScaleNormal="110" zoomScalePageLayoutView="90" workbookViewId="0">
      <selection activeCell="Q43" sqref="Q43"/>
    </sheetView>
  </sheetViews>
  <sheetFormatPr defaultColWidth="9.140625" defaultRowHeight="15"/>
  <cols>
    <col min="1" max="1" width="6" style="34" customWidth="1"/>
    <col min="2" max="2" width="8.28515625" style="34" customWidth="1"/>
    <col min="3" max="3" width="8.5703125" style="34" customWidth="1"/>
    <col min="4" max="4" width="8.140625" style="35" customWidth="1"/>
    <col min="5" max="5" width="42.5703125" style="36" customWidth="1"/>
    <col min="6" max="6" width="7.140625" style="37" customWidth="1"/>
    <col min="7" max="7" width="5.5703125" style="35" customWidth="1"/>
    <col min="8" max="8" width="8.85546875" style="35" customWidth="1"/>
    <col min="9" max="9" width="11.140625" style="33" customWidth="1"/>
    <col min="10" max="10" width="8" style="16" customWidth="1"/>
    <col min="11" max="11" width="17.5703125" style="76" bestFit="1" customWidth="1"/>
    <col min="12" max="12" width="10.7109375" style="147" hidden="1" customWidth="1"/>
    <col min="13" max="13" width="11.5703125" style="28" customWidth="1"/>
    <col min="14" max="14" width="11.28515625" style="28" customWidth="1"/>
    <col min="15" max="15" width="23" style="29" customWidth="1"/>
    <col min="16" max="16" width="9.140625" style="144"/>
    <col min="17" max="16384" width="9.140625" style="28"/>
  </cols>
  <sheetData>
    <row r="1" spans="1:16" s="25" customFormat="1">
      <c r="A1" s="265" t="s">
        <v>166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31"/>
      <c r="O1" s="32"/>
      <c r="P1" s="30"/>
    </row>
    <row r="2" spans="1:16" s="13" customFormat="1">
      <c r="A2" s="255" t="s">
        <v>0</v>
      </c>
      <c r="B2" s="255"/>
      <c r="C2" s="255"/>
      <c r="D2" s="267" t="s">
        <v>330</v>
      </c>
      <c r="E2" s="267"/>
      <c r="F2" s="94" t="s">
        <v>132</v>
      </c>
      <c r="G2" s="93"/>
      <c r="H2" s="259" t="s">
        <v>133</v>
      </c>
      <c r="I2" s="259"/>
      <c r="J2" s="266">
        <v>2026</v>
      </c>
      <c r="K2" s="266"/>
      <c r="L2" s="7"/>
      <c r="O2" s="8"/>
      <c r="P2" s="141"/>
    </row>
    <row r="3" spans="1:16" s="13" customFormat="1" ht="15" customHeight="1">
      <c r="A3" s="270" t="s">
        <v>134</v>
      </c>
      <c r="B3" s="270"/>
      <c r="C3" s="270"/>
      <c r="D3" s="267" t="s">
        <v>368</v>
      </c>
      <c r="E3" s="267"/>
      <c r="F3" s="267"/>
      <c r="G3" s="267"/>
      <c r="H3" s="267"/>
      <c r="I3" s="267"/>
      <c r="J3" s="267"/>
      <c r="K3" s="267"/>
      <c r="L3" s="9"/>
      <c r="O3" s="8"/>
      <c r="P3" s="141"/>
    </row>
    <row r="4" spans="1:16" s="13" customFormat="1">
      <c r="A4" s="255" t="s">
        <v>147</v>
      </c>
      <c r="B4" s="255"/>
      <c r="C4" s="255"/>
      <c r="D4" s="262" t="s">
        <v>161</v>
      </c>
      <c r="E4" s="262"/>
      <c r="F4" s="262"/>
      <c r="G4" s="262"/>
      <c r="H4" s="259" t="s">
        <v>145</v>
      </c>
      <c r="I4" s="259"/>
      <c r="J4" s="268" t="s">
        <v>162</v>
      </c>
      <c r="K4" s="268"/>
      <c r="L4" s="10"/>
      <c r="O4" s="8"/>
      <c r="P4" s="141"/>
    </row>
    <row r="5" spans="1:16" s="13" customFormat="1">
      <c r="A5" s="255" t="s">
        <v>143</v>
      </c>
      <c r="B5" s="255"/>
      <c r="C5" s="255"/>
      <c r="D5" s="262" t="s">
        <v>369</v>
      </c>
      <c r="E5" s="262"/>
      <c r="F5" s="262"/>
      <c r="G5" s="262"/>
      <c r="H5" s="259" t="s">
        <v>329</v>
      </c>
      <c r="I5" s="259"/>
      <c r="J5" s="260">
        <v>0.69789999999999996</v>
      </c>
      <c r="K5" s="261"/>
      <c r="L5" s="11"/>
      <c r="O5" s="8"/>
      <c r="P5" s="141"/>
    </row>
    <row r="6" spans="1:16" s="13" customFormat="1" ht="15.75" customHeight="1">
      <c r="A6" s="255" t="s">
        <v>169</v>
      </c>
      <c r="B6" s="255"/>
      <c r="C6" s="255"/>
      <c r="D6" s="256">
        <f>K46</f>
        <v>0</v>
      </c>
      <c r="E6" s="257"/>
      <c r="F6" s="257"/>
      <c r="G6" s="258"/>
      <c r="H6" s="259" t="s">
        <v>301</v>
      </c>
      <c r="I6" s="259"/>
      <c r="J6" s="260">
        <f>BDI!D14</f>
        <v>0.22877342476291962</v>
      </c>
      <c r="K6" s="261"/>
      <c r="L6" s="12"/>
      <c r="O6" s="8"/>
      <c r="P6" s="141"/>
    </row>
    <row r="7" spans="1:16" s="25" customFormat="1" ht="17.25" customHeight="1">
      <c r="A7" s="254" t="s">
        <v>155</v>
      </c>
      <c r="B7" s="253" t="s">
        <v>150</v>
      </c>
      <c r="C7" s="269" t="s">
        <v>142</v>
      </c>
      <c r="D7" s="271" t="s">
        <v>149</v>
      </c>
      <c r="E7" s="253" t="s">
        <v>136</v>
      </c>
      <c r="F7" s="254" t="s">
        <v>140</v>
      </c>
      <c r="G7" s="254"/>
      <c r="H7" s="254"/>
      <c r="I7" s="254"/>
      <c r="J7" s="254"/>
      <c r="K7" s="254"/>
      <c r="L7" s="15"/>
      <c r="O7" s="32"/>
      <c r="P7" s="30"/>
    </row>
    <row r="8" spans="1:16" s="25" customFormat="1" ht="56.25" customHeight="1">
      <c r="A8" s="254"/>
      <c r="B8" s="253"/>
      <c r="C8" s="269"/>
      <c r="D8" s="271"/>
      <c r="E8" s="253"/>
      <c r="F8" s="109" t="s">
        <v>137</v>
      </c>
      <c r="G8" s="110" t="s">
        <v>138</v>
      </c>
      <c r="H8" s="111" t="s">
        <v>139</v>
      </c>
      <c r="I8" s="112" t="s">
        <v>165</v>
      </c>
      <c r="J8" s="113" t="s">
        <v>141</v>
      </c>
      <c r="K8" s="114" t="s">
        <v>164</v>
      </c>
      <c r="M8" s="32"/>
      <c r="N8" s="30"/>
    </row>
    <row r="9" spans="1:16" s="25" customFormat="1" ht="15.75" hidden="1" customHeight="1">
      <c r="A9" s="95"/>
      <c r="B9" s="96" t="str">
        <f>IF(AND(E9&lt;&gt;"",F9&gt;0,G9&lt;&gt;"",H9&gt;0),1,"")</f>
        <v/>
      </c>
      <c r="C9" s="97"/>
      <c r="D9" s="98"/>
      <c r="E9" s="99"/>
      <c r="F9" s="100"/>
      <c r="G9" s="95"/>
      <c r="H9" s="101"/>
      <c r="I9" s="102"/>
      <c r="J9" s="103"/>
      <c r="K9" s="104"/>
      <c r="M9" s="32"/>
      <c r="N9" s="30"/>
    </row>
    <row r="10" spans="1:16" s="25" customFormat="1">
      <c r="A10" s="135">
        <v>1</v>
      </c>
      <c r="B10" s="135"/>
      <c r="C10" s="117"/>
      <c r="D10" s="118"/>
      <c r="E10" s="118" t="s">
        <v>370</v>
      </c>
      <c r="F10" s="119"/>
      <c r="G10" s="105"/>
      <c r="H10" s="105"/>
      <c r="I10" s="105"/>
      <c r="J10" s="105"/>
      <c r="K10" s="120">
        <f>SUM(K11:K12)</f>
        <v>0</v>
      </c>
      <c r="L10" s="145"/>
      <c r="M10" s="158"/>
      <c r="N10" s="158"/>
    </row>
    <row r="11" spans="1:16" s="25" customFormat="1" ht="28.5">
      <c r="A11" s="115" t="s">
        <v>163</v>
      </c>
      <c r="B11" s="121" t="s">
        <v>167</v>
      </c>
      <c r="C11" s="134">
        <v>97663</v>
      </c>
      <c r="D11" s="123">
        <v>46185</v>
      </c>
      <c r="E11" s="133" t="s">
        <v>293</v>
      </c>
      <c r="F11" s="242">
        <v>2</v>
      </c>
      <c r="G11" s="100" t="s">
        <v>138</v>
      </c>
      <c r="H11" s="100"/>
      <c r="I11" s="100">
        <f t="shared" ref="I11:I12" si="0">ROUND(H11*J11+H11,2)</f>
        <v>0</v>
      </c>
      <c r="J11" s="125">
        <f t="shared" ref="J11:J12" si="1">$J$6</f>
        <v>0.22877342476291962</v>
      </c>
      <c r="K11" s="126">
        <f t="shared" ref="K11" si="2">F11*I11</f>
        <v>0</v>
      </c>
      <c r="L11" s="145"/>
      <c r="M11" s="158"/>
      <c r="N11" s="158"/>
    </row>
    <row r="12" spans="1:16" s="25" customFormat="1" ht="28.5">
      <c r="A12" s="115" t="s">
        <v>344</v>
      </c>
      <c r="B12" s="121" t="s">
        <v>167</v>
      </c>
      <c r="C12" s="134">
        <v>97644</v>
      </c>
      <c r="D12" s="123">
        <v>46185</v>
      </c>
      <c r="E12" s="133" t="s">
        <v>230</v>
      </c>
      <c r="F12" s="128">
        <v>5.04</v>
      </c>
      <c r="G12" s="100" t="s">
        <v>232</v>
      </c>
      <c r="H12" s="100"/>
      <c r="I12" s="100">
        <f t="shared" si="0"/>
        <v>0</v>
      </c>
      <c r="J12" s="125">
        <f t="shared" si="1"/>
        <v>0.22877342476291962</v>
      </c>
      <c r="K12" s="126">
        <f>F12*I12</f>
        <v>0</v>
      </c>
      <c r="L12" s="145"/>
      <c r="M12" s="158"/>
      <c r="N12" s="158"/>
    </row>
    <row r="13" spans="1:16" s="25" customFormat="1">
      <c r="A13" s="135">
        <v>2</v>
      </c>
      <c r="B13" s="117"/>
      <c r="C13" s="127"/>
      <c r="D13" s="118"/>
      <c r="E13" s="119" t="s">
        <v>332</v>
      </c>
      <c r="F13" s="252"/>
      <c r="G13" s="252"/>
      <c r="H13" s="252"/>
      <c r="I13" s="252"/>
      <c r="J13" s="252"/>
      <c r="K13" s="120">
        <f>SUM(K14:K15)</f>
        <v>0</v>
      </c>
      <c r="L13" s="145"/>
      <c r="M13" s="158"/>
    </row>
    <row r="14" spans="1:16" s="25" customFormat="1" ht="42.75">
      <c r="A14" s="115" t="s">
        <v>179</v>
      </c>
      <c r="B14" s="121" t="s">
        <v>203</v>
      </c>
      <c r="C14" s="122" t="s">
        <v>276</v>
      </c>
      <c r="D14" s="123">
        <v>46031</v>
      </c>
      <c r="E14" s="140" t="s">
        <v>337</v>
      </c>
      <c r="F14" s="124">
        <v>30</v>
      </c>
      <c r="G14" s="100" t="s">
        <v>275</v>
      </c>
      <c r="H14" s="131"/>
      <c r="I14" s="131">
        <f>ROUND(H14*J14+H14,2)</f>
        <v>0</v>
      </c>
      <c r="J14" s="159">
        <f t="shared" ref="J14:J15" si="3">$J$6</f>
        <v>0.22877342476291962</v>
      </c>
      <c r="K14" s="132">
        <f>I14*F14</f>
        <v>0</v>
      </c>
      <c r="L14" s="145"/>
      <c r="M14" s="158"/>
    </row>
    <row r="15" spans="1:16" s="25" customFormat="1" ht="42.75">
      <c r="A15" s="115" t="s">
        <v>233</v>
      </c>
      <c r="B15" s="121" t="s">
        <v>167</v>
      </c>
      <c r="C15" s="122">
        <v>94231</v>
      </c>
      <c r="D15" s="123">
        <v>46031</v>
      </c>
      <c r="E15" s="133" t="s">
        <v>285</v>
      </c>
      <c r="F15" s="128">
        <v>20</v>
      </c>
      <c r="G15" s="100" t="s">
        <v>247</v>
      </c>
      <c r="H15" s="100"/>
      <c r="I15" s="100">
        <f>ROUND(H15*J15+H15,2)</f>
        <v>0</v>
      </c>
      <c r="J15" s="125">
        <f t="shared" si="3"/>
        <v>0.22877342476291962</v>
      </c>
      <c r="K15" s="126">
        <f>I15*F15</f>
        <v>0</v>
      </c>
      <c r="L15" s="145"/>
      <c r="M15" s="158"/>
      <c r="N15" s="158"/>
    </row>
    <row r="16" spans="1:16" s="25" customFormat="1">
      <c r="A16" s="135">
        <v>3</v>
      </c>
      <c r="B16" s="117"/>
      <c r="C16" s="127"/>
      <c r="D16" s="118"/>
      <c r="E16" s="135" t="s">
        <v>331</v>
      </c>
      <c r="F16" s="107"/>
      <c r="G16" s="107"/>
      <c r="H16" s="107"/>
      <c r="I16" s="107"/>
      <c r="J16" s="136"/>
      <c r="K16" s="137">
        <f>SUM(K17:K18)</f>
        <v>0</v>
      </c>
      <c r="L16" s="145"/>
      <c r="M16" s="158"/>
    </row>
    <row r="17" spans="1:16" s="25" customFormat="1" ht="57">
      <c r="A17" s="115" t="s">
        <v>196</v>
      </c>
      <c r="B17" s="121" t="s">
        <v>167</v>
      </c>
      <c r="C17" s="122">
        <v>102185</v>
      </c>
      <c r="D17" s="123">
        <v>46031</v>
      </c>
      <c r="E17" s="133" t="s">
        <v>372</v>
      </c>
      <c r="F17" s="128">
        <v>1</v>
      </c>
      <c r="G17" s="100" t="s">
        <v>226</v>
      </c>
      <c r="H17" s="131"/>
      <c r="I17" s="131">
        <f t="shared" ref="I17:I18" si="4">ROUND(H17*J17+H17,2)</f>
        <v>0</v>
      </c>
      <c r="J17" s="125">
        <f t="shared" ref="J17:J18" si="5">$J$6</f>
        <v>0.22877342476291962</v>
      </c>
      <c r="K17" s="132">
        <f>I17*F17</f>
        <v>0</v>
      </c>
      <c r="L17" s="145"/>
    </row>
    <row r="18" spans="1:16" s="25" customFormat="1" ht="42.75">
      <c r="A18" s="115" t="s">
        <v>209</v>
      </c>
      <c r="B18" s="121" t="s">
        <v>167</v>
      </c>
      <c r="C18" s="122">
        <v>106319</v>
      </c>
      <c r="D18" s="123">
        <v>46031</v>
      </c>
      <c r="E18" s="133" t="s">
        <v>371</v>
      </c>
      <c r="F18" s="128">
        <v>3</v>
      </c>
      <c r="G18" s="100" t="s">
        <v>226</v>
      </c>
      <c r="H18" s="131"/>
      <c r="I18" s="131">
        <f t="shared" si="4"/>
        <v>0</v>
      </c>
      <c r="J18" s="125">
        <f t="shared" si="5"/>
        <v>0.22877342476291962</v>
      </c>
      <c r="K18" s="132">
        <f>I18*F18</f>
        <v>0</v>
      </c>
      <c r="L18" s="28"/>
    </row>
    <row r="19" spans="1:16">
      <c r="A19" s="135">
        <v>4</v>
      </c>
      <c r="B19" s="135"/>
      <c r="C19" s="135"/>
      <c r="D19" s="135"/>
      <c r="E19" s="135" t="s">
        <v>376</v>
      </c>
      <c r="F19" s="251"/>
      <c r="G19" s="251"/>
      <c r="H19" s="251"/>
      <c r="I19" s="251"/>
      <c r="J19" s="251"/>
      <c r="K19" s="120">
        <f>SUM(K20:K28)</f>
        <v>0</v>
      </c>
      <c r="L19" s="92"/>
      <c r="M19" s="30"/>
      <c r="N19" s="30"/>
      <c r="O19" s="28"/>
      <c r="P19" s="28"/>
    </row>
    <row r="20" spans="1:16" ht="28.5">
      <c r="A20" s="129" t="s">
        <v>328</v>
      </c>
      <c r="B20" s="121" t="s">
        <v>167</v>
      </c>
      <c r="C20" s="134">
        <v>88814</v>
      </c>
      <c r="D20" s="123">
        <v>46185</v>
      </c>
      <c r="E20" s="139" t="s">
        <v>375</v>
      </c>
      <c r="F20" s="151">
        <v>363.63</v>
      </c>
      <c r="G20" s="100" t="s">
        <v>275</v>
      </c>
      <c r="H20" s="129"/>
      <c r="I20" s="131">
        <f t="shared" ref="I20:I21" si="6">ROUND(H20*J20+H20,2)</f>
        <v>0</v>
      </c>
      <c r="J20" s="125">
        <f t="shared" ref="J20:J28" si="7">$J$6</f>
        <v>0.22877342476291962</v>
      </c>
      <c r="K20" s="132">
        <f>I20*F20</f>
        <v>0</v>
      </c>
      <c r="L20" s="92"/>
      <c r="M20" s="30"/>
      <c r="N20" s="30"/>
      <c r="O20" s="28"/>
      <c r="P20" s="28"/>
    </row>
    <row r="21" spans="1:16" ht="57">
      <c r="A21" s="129" t="s">
        <v>210</v>
      </c>
      <c r="B21" s="121" t="s">
        <v>167</v>
      </c>
      <c r="C21" s="134">
        <v>88411</v>
      </c>
      <c r="D21" s="123">
        <v>46185</v>
      </c>
      <c r="E21" s="139" t="s">
        <v>410</v>
      </c>
      <c r="F21" s="151">
        <v>508.61</v>
      </c>
      <c r="G21" s="100" t="s">
        <v>275</v>
      </c>
      <c r="H21" s="129"/>
      <c r="I21" s="131">
        <f t="shared" si="6"/>
        <v>0</v>
      </c>
      <c r="J21" s="125">
        <f t="shared" si="7"/>
        <v>0.22877342476291962</v>
      </c>
      <c r="K21" s="132">
        <f>I21*F21</f>
        <v>0</v>
      </c>
      <c r="L21" s="92"/>
      <c r="M21" s="30"/>
      <c r="N21" s="30"/>
      <c r="O21" s="28"/>
      <c r="P21" s="28"/>
    </row>
    <row r="22" spans="1:16" ht="42.75">
      <c r="A22" s="129" t="s">
        <v>222</v>
      </c>
      <c r="B22" s="121" t="s">
        <v>167</v>
      </c>
      <c r="C22" s="134">
        <v>88489</v>
      </c>
      <c r="D22" s="123">
        <v>46185</v>
      </c>
      <c r="E22" s="139" t="s">
        <v>227</v>
      </c>
      <c r="F22" s="151">
        <v>508.61</v>
      </c>
      <c r="G22" s="100" t="s">
        <v>275</v>
      </c>
      <c r="H22" s="129"/>
      <c r="I22" s="131">
        <f t="shared" ref="I22" si="8">ROUND(H22*J22+H22,2)</f>
        <v>0</v>
      </c>
      <c r="J22" s="125">
        <f t="shared" si="7"/>
        <v>0.22877342476291962</v>
      </c>
      <c r="K22" s="132">
        <f>I22*F22</f>
        <v>0</v>
      </c>
      <c r="L22" s="162"/>
      <c r="M22" s="145"/>
      <c r="N22" s="145"/>
      <c r="O22" s="28"/>
      <c r="P22" s="28"/>
    </row>
    <row r="23" spans="1:16" ht="28.5">
      <c r="A23" s="129" t="s">
        <v>235</v>
      </c>
      <c r="B23" s="121" t="s">
        <v>167</v>
      </c>
      <c r="C23" s="134">
        <v>88488</v>
      </c>
      <c r="D23" s="123">
        <v>46185</v>
      </c>
      <c r="E23" s="139" t="s">
        <v>268</v>
      </c>
      <c r="F23" s="129">
        <v>27.98</v>
      </c>
      <c r="G23" s="100" t="s">
        <v>275</v>
      </c>
      <c r="H23" s="129"/>
      <c r="I23" s="131">
        <f t="shared" ref="I23:I28" si="9">ROUND(H23*J23+H23,2)</f>
        <v>0</v>
      </c>
      <c r="J23" s="125">
        <f t="shared" si="7"/>
        <v>0.22877342476291962</v>
      </c>
      <c r="K23" s="132">
        <f>I23*F23</f>
        <v>0</v>
      </c>
      <c r="L23" s="146"/>
      <c r="M23" s="145"/>
      <c r="N23" s="145"/>
      <c r="O23" s="28"/>
      <c r="P23" s="28"/>
    </row>
    <row r="24" spans="1:16" ht="28.5">
      <c r="A24" s="129" t="s">
        <v>234</v>
      </c>
      <c r="B24" s="121" t="s">
        <v>167</v>
      </c>
      <c r="C24" s="134">
        <v>102193</v>
      </c>
      <c r="D24" s="123">
        <v>46185</v>
      </c>
      <c r="E24" s="139" t="s">
        <v>327</v>
      </c>
      <c r="F24" s="151">
        <v>70.16</v>
      </c>
      <c r="G24" s="100" t="s">
        <v>275</v>
      </c>
      <c r="H24" s="129"/>
      <c r="I24" s="131">
        <f t="shared" ref="I24" si="10">ROUND(H24*J24+H24,2)</f>
        <v>0</v>
      </c>
      <c r="J24" s="125">
        <f t="shared" si="7"/>
        <v>0.22877342476291962</v>
      </c>
      <c r="K24" s="132">
        <f>I24*F24</f>
        <v>0</v>
      </c>
      <c r="L24" s="73" t="e">
        <f>ROUND(#REF!*M24+#REF!,2)</f>
        <v>#REF!</v>
      </c>
      <c r="O24" s="28"/>
      <c r="P24" s="28"/>
    </row>
    <row r="25" spans="1:16" ht="42.75">
      <c r="A25" s="129" t="s">
        <v>245</v>
      </c>
      <c r="B25" s="121" t="s">
        <v>167</v>
      </c>
      <c r="C25" s="134">
        <v>102219</v>
      </c>
      <c r="D25" s="123">
        <v>46185</v>
      </c>
      <c r="E25" s="139" t="s">
        <v>267</v>
      </c>
      <c r="F25" s="129">
        <v>70.16</v>
      </c>
      <c r="G25" s="100" t="s">
        <v>275</v>
      </c>
      <c r="H25" s="129"/>
      <c r="I25" s="131">
        <f t="shared" si="9"/>
        <v>0</v>
      </c>
      <c r="J25" s="125">
        <f t="shared" si="7"/>
        <v>0.22877342476291962</v>
      </c>
      <c r="K25" s="132">
        <f>I25*F25</f>
        <v>0</v>
      </c>
      <c r="L25" s="146"/>
      <c r="O25" s="28"/>
      <c r="P25" s="28"/>
    </row>
    <row r="26" spans="1:16" ht="28.5">
      <c r="A26" s="129" t="s">
        <v>282</v>
      </c>
      <c r="B26" s="121" t="s">
        <v>167</v>
      </c>
      <c r="C26" s="134">
        <v>100717</v>
      </c>
      <c r="D26" s="123">
        <v>46185</v>
      </c>
      <c r="E26" s="139" t="s">
        <v>333</v>
      </c>
      <c r="F26" s="129">
        <v>28.5</v>
      </c>
      <c r="G26" s="100" t="s">
        <v>275</v>
      </c>
      <c r="H26" s="129"/>
      <c r="I26" s="131">
        <f>ROUND(H26*J26+H26,2)</f>
        <v>0</v>
      </c>
      <c r="J26" s="125">
        <f>$J$6</f>
        <v>0.22877342476291962</v>
      </c>
      <c r="K26" s="132">
        <f>F26*I26</f>
        <v>0</v>
      </c>
      <c r="L26" s="146"/>
      <c r="O26" s="28"/>
      <c r="P26" s="28"/>
    </row>
    <row r="27" spans="1:16" ht="57">
      <c r="A27" s="129" t="s">
        <v>283</v>
      </c>
      <c r="B27" s="121" t="s">
        <v>167</v>
      </c>
      <c r="C27" s="134">
        <v>100722</v>
      </c>
      <c r="D27" s="123">
        <v>46185</v>
      </c>
      <c r="E27" s="139" t="s">
        <v>374</v>
      </c>
      <c r="F27" s="129">
        <v>28.5</v>
      </c>
      <c r="G27" s="100" t="s">
        <v>275</v>
      </c>
      <c r="H27" s="129"/>
      <c r="I27" s="131">
        <f>ROUND(H27*J27+H27,2)</f>
        <v>0</v>
      </c>
      <c r="J27" s="125">
        <f>$J$6</f>
        <v>0.22877342476291962</v>
      </c>
      <c r="K27" s="132">
        <f>F27*I27</f>
        <v>0</v>
      </c>
      <c r="L27" s="146"/>
      <c r="O27" s="28"/>
      <c r="P27" s="28"/>
    </row>
    <row r="28" spans="1:16" ht="71.25">
      <c r="A28" s="129" t="s">
        <v>411</v>
      </c>
      <c r="B28" s="121" t="s">
        <v>167</v>
      </c>
      <c r="C28" s="134">
        <v>100758</v>
      </c>
      <c r="D28" s="123">
        <v>46185</v>
      </c>
      <c r="E28" s="139" t="s">
        <v>269</v>
      </c>
      <c r="F28" s="129">
        <v>28.5</v>
      </c>
      <c r="G28" s="100" t="s">
        <v>275</v>
      </c>
      <c r="H28" s="129"/>
      <c r="I28" s="131">
        <f t="shared" si="9"/>
        <v>0</v>
      </c>
      <c r="J28" s="125">
        <f t="shared" si="7"/>
        <v>0.22877342476291962</v>
      </c>
      <c r="K28" s="132">
        <f>I28*F28</f>
        <v>0</v>
      </c>
      <c r="L28" s="146"/>
      <c r="O28" s="28"/>
      <c r="P28" s="28"/>
    </row>
    <row r="29" spans="1:16">
      <c r="A29" s="135">
        <v>5</v>
      </c>
      <c r="B29" s="135"/>
      <c r="C29" s="135"/>
      <c r="D29" s="135"/>
      <c r="E29" s="135" t="s">
        <v>377</v>
      </c>
      <c r="F29" s="251"/>
      <c r="G29" s="251"/>
      <c r="H29" s="251"/>
      <c r="I29" s="251"/>
      <c r="J29" s="251"/>
      <c r="K29" s="120">
        <f>SUM(K30:L31)</f>
        <v>0</v>
      </c>
      <c r="L29" s="146"/>
      <c r="O29" s="28"/>
      <c r="P29" s="28"/>
    </row>
    <row r="30" spans="1:16" ht="28.5">
      <c r="A30" s="115" t="s">
        <v>211</v>
      </c>
      <c r="B30" s="121" t="s">
        <v>167</v>
      </c>
      <c r="C30" s="134" t="s">
        <v>273</v>
      </c>
      <c r="D30" s="123">
        <v>46196</v>
      </c>
      <c r="E30" s="133" t="s">
        <v>381</v>
      </c>
      <c r="F30" s="124">
        <v>6.15</v>
      </c>
      <c r="G30" s="100" t="s">
        <v>247</v>
      </c>
      <c r="H30" s="100"/>
      <c r="I30" s="100">
        <f t="shared" ref="I30" si="11">ROUND(H30*J30+H30,2)</f>
        <v>0</v>
      </c>
      <c r="J30" s="163">
        <f t="shared" ref="J30:J31" si="12">$J$6</f>
        <v>0.22877342476291962</v>
      </c>
      <c r="K30" s="240">
        <f>TRUNC(F30*I30,2)</f>
        <v>0</v>
      </c>
      <c r="L30" s="146"/>
      <c r="O30" s="28"/>
      <c r="P30" s="28"/>
    </row>
    <row r="31" spans="1:16" ht="42.75">
      <c r="A31" s="115" t="s">
        <v>219</v>
      </c>
      <c r="B31" s="121" t="s">
        <v>167</v>
      </c>
      <c r="C31" s="243">
        <v>99858</v>
      </c>
      <c r="D31" s="123">
        <v>46185</v>
      </c>
      <c r="E31" s="133" t="s">
        <v>380</v>
      </c>
      <c r="F31" s="124">
        <v>4.5199999999999996</v>
      </c>
      <c r="G31" s="100" t="s">
        <v>247</v>
      </c>
      <c r="H31" s="100"/>
      <c r="I31" s="100">
        <f t="shared" ref="I31" si="13">ROUND(H31*J31+H31,2)</f>
        <v>0</v>
      </c>
      <c r="J31" s="125">
        <f t="shared" si="12"/>
        <v>0.22877342476291962</v>
      </c>
      <c r="K31" s="126">
        <f>TRUNC(F31*I31,2)</f>
        <v>0</v>
      </c>
      <c r="L31" s="146"/>
      <c r="O31" s="28"/>
      <c r="P31" s="28"/>
    </row>
    <row r="32" spans="1:16">
      <c r="A32" s="135">
        <v>6</v>
      </c>
      <c r="B32" s="135"/>
      <c r="C32" s="117"/>
      <c r="D32" s="118"/>
      <c r="E32" s="118" t="s">
        <v>284</v>
      </c>
      <c r="F32" s="119"/>
      <c r="G32" s="105"/>
      <c r="H32" s="105"/>
      <c r="I32" s="105"/>
      <c r="J32" s="105"/>
      <c r="K32" s="108">
        <f>K34</f>
        <v>0</v>
      </c>
      <c r="L32" s="146"/>
      <c r="O32" s="28"/>
      <c r="P32" s="28"/>
    </row>
    <row r="33" spans="1:17" ht="70.5" customHeight="1">
      <c r="A33" s="115" t="s">
        <v>218</v>
      </c>
      <c r="B33" s="121" t="s">
        <v>167</v>
      </c>
      <c r="C33" s="134">
        <v>94210</v>
      </c>
      <c r="D33" s="123">
        <v>46185</v>
      </c>
      <c r="E33" s="133" t="s">
        <v>412</v>
      </c>
      <c r="F33" s="124">
        <v>13.42</v>
      </c>
      <c r="G33" s="100" t="s">
        <v>275</v>
      </c>
      <c r="H33" s="100"/>
      <c r="I33" s="131">
        <f>ROUND(H33*J33+H33,2)</f>
        <v>0</v>
      </c>
      <c r="J33" s="125">
        <f t="shared" ref="J33:J40" si="14">$J$6</f>
        <v>0.22877342476291962</v>
      </c>
      <c r="K33" s="104">
        <f>TRUNC(F33*I33,2)</f>
        <v>0</v>
      </c>
      <c r="L33" s="146"/>
      <c r="O33" s="28"/>
      <c r="P33" s="28"/>
    </row>
    <row r="34" spans="1:17" ht="71.25">
      <c r="A34" s="115" t="s">
        <v>218</v>
      </c>
      <c r="B34" s="121" t="s">
        <v>167</v>
      </c>
      <c r="C34" s="134">
        <v>87367</v>
      </c>
      <c r="D34" s="123">
        <v>46185</v>
      </c>
      <c r="E34" s="133" t="s">
        <v>373</v>
      </c>
      <c r="F34" s="124">
        <v>0.04</v>
      </c>
      <c r="G34" s="100" t="s">
        <v>232</v>
      </c>
      <c r="H34" s="100"/>
      <c r="I34" s="131">
        <f>ROUND(H34*J34+H34,2)</f>
        <v>0</v>
      </c>
      <c r="J34" s="125">
        <f t="shared" si="14"/>
        <v>0.22877342476291962</v>
      </c>
      <c r="K34" s="104">
        <f>TRUNC(F34*I34,2)</f>
        <v>0</v>
      </c>
      <c r="L34" s="146"/>
      <c r="O34" s="28"/>
      <c r="P34" s="28"/>
    </row>
    <row r="35" spans="1:17">
      <c r="A35" s="135">
        <v>7</v>
      </c>
      <c r="B35" s="135"/>
      <c r="C35" s="117"/>
      <c r="D35" s="118"/>
      <c r="E35" s="118" t="s">
        <v>385</v>
      </c>
      <c r="F35" s="119"/>
      <c r="G35" s="105"/>
      <c r="H35" s="105"/>
      <c r="I35" s="105"/>
      <c r="J35" s="105"/>
      <c r="K35" s="108">
        <f>K36+K37</f>
        <v>0</v>
      </c>
      <c r="L35" s="160"/>
      <c r="M35" s="145"/>
      <c r="N35" s="145"/>
      <c r="O35" s="161"/>
    </row>
    <row r="36" spans="1:17" ht="42.75">
      <c r="A36" s="115" t="s">
        <v>221</v>
      </c>
      <c r="B36" s="121" t="s">
        <v>167</v>
      </c>
      <c r="C36" s="134">
        <v>96112</v>
      </c>
      <c r="D36" s="123">
        <v>46185</v>
      </c>
      <c r="E36" s="133" t="s">
        <v>386</v>
      </c>
      <c r="F36" s="124">
        <v>4</v>
      </c>
      <c r="G36" s="100" t="s">
        <v>275</v>
      </c>
      <c r="H36" s="100"/>
      <c r="I36" s="131">
        <f t="shared" ref="I36" si="15">ROUND(H36*J36+H36,2)</f>
        <v>0</v>
      </c>
      <c r="J36" s="125">
        <f t="shared" si="14"/>
        <v>0.22877342476291962</v>
      </c>
      <c r="K36" s="104">
        <f t="shared" ref="K36" si="16">TRUNC(F36*I36,2)</f>
        <v>0</v>
      </c>
      <c r="L36" s="160"/>
      <c r="M36" s="145"/>
      <c r="N36" s="145"/>
      <c r="O36" s="161"/>
    </row>
    <row r="37" spans="1:17" ht="28.5">
      <c r="A37" s="115" t="s">
        <v>237</v>
      </c>
      <c r="B37" s="121" t="s">
        <v>203</v>
      </c>
      <c r="C37" s="134">
        <v>96122</v>
      </c>
      <c r="D37" s="123"/>
      <c r="E37" s="133" t="s">
        <v>387</v>
      </c>
      <c r="F37" s="124">
        <v>4</v>
      </c>
      <c r="G37" s="100" t="s">
        <v>247</v>
      </c>
      <c r="H37" s="100"/>
      <c r="I37" s="131">
        <f t="shared" ref="I37" si="17">ROUND(H37*J37+H37,2)</f>
        <v>0</v>
      </c>
      <c r="J37" s="125">
        <f t="shared" si="14"/>
        <v>0.22877342476291962</v>
      </c>
      <c r="K37" s="104">
        <f t="shared" ref="K37" si="18">TRUNC(F37*I37,2)</f>
        <v>0</v>
      </c>
      <c r="L37" s="160"/>
      <c r="M37" s="145"/>
      <c r="N37" s="145"/>
      <c r="O37" s="161"/>
    </row>
    <row r="38" spans="1:17">
      <c r="A38" s="135">
        <v>8</v>
      </c>
      <c r="B38" s="135"/>
      <c r="C38" s="135"/>
      <c r="D38" s="135"/>
      <c r="E38" s="105" t="s">
        <v>388</v>
      </c>
      <c r="F38" s="251"/>
      <c r="G38" s="251"/>
      <c r="H38" s="251"/>
      <c r="I38" s="251"/>
      <c r="J38" s="251"/>
      <c r="K38" s="120">
        <f>SUM(K39:K43)</f>
        <v>0</v>
      </c>
      <c r="M38" s="145"/>
      <c r="N38" s="145"/>
      <c r="O38" s="161"/>
    </row>
    <row r="39" spans="1:17" ht="28.5">
      <c r="A39" s="115" t="s">
        <v>240</v>
      </c>
      <c r="B39" s="121" t="s">
        <v>203</v>
      </c>
      <c r="C39" s="134" t="s">
        <v>288</v>
      </c>
      <c r="D39" s="123">
        <v>46197</v>
      </c>
      <c r="E39" s="133" t="s">
        <v>390</v>
      </c>
      <c r="F39" s="124">
        <v>1</v>
      </c>
      <c r="G39" s="100" t="s">
        <v>294</v>
      </c>
      <c r="H39" s="100"/>
      <c r="I39" s="131">
        <f t="shared" ref="I39" si="19">ROUND(H39*J39+H39,2)</f>
        <v>0</v>
      </c>
      <c r="J39" s="125">
        <f t="shared" si="14"/>
        <v>0.22877342476291962</v>
      </c>
      <c r="K39" s="104">
        <f t="shared" ref="K39" si="20">TRUNC(F39*I39,2)</f>
        <v>0</v>
      </c>
    </row>
    <row r="40" spans="1:17" ht="57">
      <c r="A40" s="115" t="s">
        <v>241</v>
      </c>
      <c r="B40" s="121" t="s">
        <v>203</v>
      </c>
      <c r="C40" s="134" t="s">
        <v>338</v>
      </c>
      <c r="D40" s="123">
        <v>46197</v>
      </c>
      <c r="E40" s="133" t="s">
        <v>395</v>
      </c>
      <c r="F40" s="124">
        <v>1</v>
      </c>
      <c r="G40" s="100" t="s">
        <v>294</v>
      </c>
      <c r="H40" s="100"/>
      <c r="I40" s="131">
        <f t="shared" ref="I40:I42" si="21">ROUND(H40*J40+H40,2)</f>
        <v>0</v>
      </c>
      <c r="J40" s="125">
        <f t="shared" si="14"/>
        <v>0.22877342476291962</v>
      </c>
      <c r="K40" s="104">
        <f t="shared" ref="K40:K42" si="22">TRUNC(F40*I40,2)</f>
        <v>0</v>
      </c>
    </row>
    <row r="41" spans="1:17" ht="28.5">
      <c r="A41" s="115" t="s">
        <v>242</v>
      </c>
      <c r="B41" s="121" t="s">
        <v>167</v>
      </c>
      <c r="C41" s="134">
        <v>100849</v>
      </c>
      <c r="D41" s="123">
        <v>46185</v>
      </c>
      <c r="E41" s="133" t="s">
        <v>397</v>
      </c>
      <c r="F41" s="124">
        <v>1</v>
      </c>
      <c r="G41" s="100" t="s">
        <v>294</v>
      </c>
      <c r="H41" s="100"/>
      <c r="I41" s="131">
        <f t="shared" si="21"/>
        <v>0</v>
      </c>
      <c r="J41" s="125">
        <f t="shared" ref="J41:J43" si="23">$J$6</f>
        <v>0.22877342476291962</v>
      </c>
      <c r="K41" s="104">
        <f t="shared" si="22"/>
        <v>0</v>
      </c>
    </row>
    <row r="42" spans="1:17">
      <c r="A42" s="115" t="s">
        <v>242</v>
      </c>
      <c r="B42" s="121" t="s">
        <v>203</v>
      </c>
      <c r="C42" s="134" t="s">
        <v>404</v>
      </c>
      <c r="D42" s="123">
        <v>46185</v>
      </c>
      <c r="E42" s="133" t="s">
        <v>403</v>
      </c>
      <c r="F42" s="124">
        <v>1</v>
      </c>
      <c r="G42" s="100" t="s">
        <v>294</v>
      </c>
      <c r="H42" s="100"/>
      <c r="I42" s="131">
        <f t="shared" si="21"/>
        <v>0</v>
      </c>
      <c r="J42" s="125">
        <f t="shared" si="23"/>
        <v>0.22877342476291962</v>
      </c>
      <c r="K42" s="104">
        <f t="shared" si="22"/>
        <v>0</v>
      </c>
    </row>
    <row r="43" spans="1:17" ht="42.75">
      <c r="A43" s="115" t="s">
        <v>242</v>
      </c>
      <c r="B43" s="121" t="s">
        <v>167</v>
      </c>
      <c r="C43" s="134">
        <v>100878</v>
      </c>
      <c r="D43" s="123">
        <v>46185</v>
      </c>
      <c r="E43" s="133" t="s">
        <v>389</v>
      </c>
      <c r="F43" s="124">
        <v>1</v>
      </c>
      <c r="G43" s="100" t="s">
        <v>294</v>
      </c>
      <c r="H43" s="100"/>
      <c r="I43" s="131">
        <f t="shared" ref="I43" si="24">ROUND(H43*J43+H43,2)</f>
        <v>0</v>
      </c>
      <c r="J43" s="125">
        <f t="shared" si="23"/>
        <v>0.22877342476291962</v>
      </c>
      <c r="K43" s="104">
        <f t="shared" ref="K43" si="25">TRUNC(F43*I43,2)</f>
        <v>0</v>
      </c>
    </row>
    <row r="44" spans="1:17">
      <c r="A44" s="135">
        <v>9</v>
      </c>
      <c r="B44" s="135"/>
      <c r="C44" s="135"/>
      <c r="D44" s="135"/>
      <c r="E44" s="135" t="s">
        <v>335</v>
      </c>
      <c r="F44" s="251"/>
      <c r="G44" s="251"/>
      <c r="H44" s="251"/>
      <c r="I44" s="251"/>
      <c r="J44" s="251"/>
      <c r="K44" s="120">
        <f>SUM(K45:K45)</f>
        <v>0</v>
      </c>
    </row>
    <row r="45" spans="1:17" ht="42.75">
      <c r="A45" s="115" t="s">
        <v>307</v>
      </c>
      <c r="B45" s="121" t="s">
        <v>167</v>
      </c>
      <c r="C45" s="122">
        <v>99810</v>
      </c>
      <c r="D45" s="123">
        <v>46185</v>
      </c>
      <c r="E45" s="133" t="s">
        <v>336</v>
      </c>
      <c r="F45" s="124">
        <v>60</v>
      </c>
      <c r="G45" s="100" t="s">
        <v>334</v>
      </c>
      <c r="H45" s="100"/>
      <c r="I45" s="100">
        <f t="shared" ref="I45" si="26">ROUND(H45*(1+J45),2)</f>
        <v>0</v>
      </c>
      <c r="J45" s="125">
        <f>$J$6</f>
        <v>0.22877342476291962</v>
      </c>
      <c r="K45" s="126">
        <f t="shared" ref="K45" si="27">TRUNC(F45*I45,2)</f>
        <v>0</v>
      </c>
      <c r="N45" s="245"/>
    </row>
    <row r="46" spans="1:17">
      <c r="A46" s="250" t="s">
        <v>170</v>
      </c>
      <c r="B46" s="250"/>
      <c r="C46" s="250"/>
      <c r="D46" s="250"/>
      <c r="E46" s="250"/>
      <c r="F46" s="250"/>
      <c r="G46" s="250"/>
      <c r="H46" s="250"/>
      <c r="I46" s="250"/>
      <c r="J46" s="250"/>
      <c r="K46" s="120">
        <f>SUM(K10,K35,K13,K16,K19,K29,K32,K38,K44)</f>
        <v>0</v>
      </c>
    </row>
    <row r="47" spans="1:17">
      <c r="K47" s="148"/>
    </row>
    <row r="48" spans="1:17">
      <c r="E48" s="245"/>
      <c r="K48" s="148"/>
      <c r="Q48" s="245"/>
    </row>
    <row r="49" spans="5:11">
      <c r="E49" s="244"/>
      <c r="K49" s="148"/>
    </row>
    <row r="50" spans="5:11">
      <c r="K50" s="148"/>
    </row>
    <row r="51" spans="5:11">
      <c r="E51" s="27"/>
      <c r="H51" s="27"/>
      <c r="I51" s="27"/>
      <c r="J51" s="27"/>
      <c r="K51" s="249"/>
    </row>
    <row r="52" spans="5:11">
      <c r="E52" s="39" t="s">
        <v>207</v>
      </c>
      <c r="G52" s="263"/>
      <c r="H52" s="263"/>
      <c r="I52" s="263"/>
      <c r="J52" s="263"/>
      <c r="K52" s="249"/>
    </row>
    <row r="53" spans="5:11">
      <c r="E53" s="241" t="s">
        <v>208</v>
      </c>
      <c r="G53" s="264"/>
      <c r="H53" s="264"/>
      <c r="I53" s="264"/>
      <c r="J53" s="264"/>
      <c r="K53" s="75"/>
    </row>
  </sheetData>
  <sheetProtection formatCells="0" formatColumns="0" formatRows="0" deleteRows="0"/>
  <mergeCells count="33">
    <mergeCell ref="G52:J52"/>
    <mergeCell ref="G53:J53"/>
    <mergeCell ref="A1:K1"/>
    <mergeCell ref="A2:C2"/>
    <mergeCell ref="J2:K2"/>
    <mergeCell ref="H2:I2"/>
    <mergeCell ref="D4:G4"/>
    <mergeCell ref="D3:K3"/>
    <mergeCell ref="D2:E2"/>
    <mergeCell ref="J4:K4"/>
    <mergeCell ref="H4:I4"/>
    <mergeCell ref="A7:A8"/>
    <mergeCell ref="C7:C8"/>
    <mergeCell ref="A3:C3"/>
    <mergeCell ref="A6:C6"/>
    <mergeCell ref="D7:D8"/>
    <mergeCell ref="B7:B8"/>
    <mergeCell ref="E7:E8"/>
    <mergeCell ref="F7:K7"/>
    <mergeCell ref="A4:C4"/>
    <mergeCell ref="A5:C5"/>
    <mergeCell ref="D6:G6"/>
    <mergeCell ref="H6:I6"/>
    <mergeCell ref="J6:K6"/>
    <mergeCell ref="D5:G5"/>
    <mergeCell ref="H5:I5"/>
    <mergeCell ref="J5:K5"/>
    <mergeCell ref="A46:J46"/>
    <mergeCell ref="F38:J38"/>
    <mergeCell ref="F13:J13"/>
    <mergeCell ref="F19:J19"/>
    <mergeCell ref="F29:J29"/>
    <mergeCell ref="F44:J44"/>
  </mergeCells>
  <phoneticPr fontId="54" type="noConversion"/>
  <conditionalFormatting sqref="C11:C18 C30:C31 C36:C37 C45 C20 C22:C28 C34">
    <cfRule type="expression" dxfId="14" priority="12" stopIfTrue="1">
      <formula>OR($F11="M",$F11="A")</formula>
    </cfRule>
  </conditionalFormatting>
  <conditionalFormatting sqref="C39:C43">
    <cfRule type="expression" dxfId="13" priority="3" stopIfTrue="1">
      <formula>OR($F39="M",$F39="A")</formula>
    </cfRule>
  </conditionalFormatting>
  <conditionalFormatting sqref="C21">
    <cfRule type="expression" dxfId="12" priority="2" stopIfTrue="1">
      <formula>OR($F21="M",$F21="A")</formula>
    </cfRule>
  </conditionalFormatting>
  <conditionalFormatting sqref="C33">
    <cfRule type="expression" dxfId="0" priority="1" stopIfTrue="1">
      <formula>OR($F33="M",$F33="A")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0"/>
  <sheetViews>
    <sheetView showGridLines="0" workbookViewId="0">
      <selection activeCell="E41" sqref="E41"/>
    </sheetView>
  </sheetViews>
  <sheetFormatPr defaultRowHeight="15"/>
  <cols>
    <col min="1" max="1" width="12.28515625" customWidth="1"/>
    <col min="2" max="2" width="26.42578125" customWidth="1"/>
    <col min="3" max="3" width="11.28515625" style="27" customWidth="1"/>
    <col min="4" max="4" width="8.42578125" style="27" customWidth="1"/>
    <col min="5" max="5" width="15.85546875" style="27" customWidth="1"/>
    <col min="6" max="6" width="14" customWidth="1"/>
    <col min="7" max="8" width="14" bestFit="1" customWidth="1"/>
    <col min="9" max="9" width="10.42578125" bestFit="1" customWidth="1"/>
  </cols>
  <sheetData>
    <row r="1" spans="1:8" ht="18" customHeight="1">
      <c r="A1" s="155"/>
      <c r="B1" s="277" t="s">
        <v>177</v>
      </c>
      <c r="C1" s="278"/>
      <c r="D1" s="278"/>
      <c r="E1" s="278"/>
      <c r="F1" s="278"/>
      <c r="G1" s="278"/>
      <c r="H1" s="279"/>
    </row>
    <row r="2" spans="1:8" ht="18" customHeight="1">
      <c r="A2" s="156"/>
      <c r="B2" s="277" t="s">
        <v>161</v>
      </c>
      <c r="C2" s="278"/>
      <c r="D2" s="278"/>
      <c r="E2" s="278"/>
      <c r="F2" s="278"/>
      <c r="G2" s="278"/>
      <c r="H2" s="279"/>
    </row>
    <row r="3" spans="1:8" ht="18" customHeight="1">
      <c r="A3" s="156"/>
      <c r="B3" s="277" t="s">
        <v>178</v>
      </c>
      <c r="C3" s="278"/>
      <c r="D3" s="278"/>
      <c r="E3" s="278"/>
      <c r="F3" s="278"/>
      <c r="G3" s="278"/>
      <c r="H3" s="279"/>
    </row>
    <row r="4" spans="1:8" ht="18" customHeight="1">
      <c r="A4" s="157"/>
      <c r="B4" s="277" t="s">
        <v>244</v>
      </c>
      <c r="C4" s="278"/>
      <c r="D4" s="278"/>
      <c r="E4" s="278"/>
      <c r="F4" s="278"/>
      <c r="G4" s="278"/>
      <c r="H4" s="279"/>
    </row>
    <row r="5" spans="1:8" ht="14.45" customHeight="1">
      <c r="A5" s="282" t="s">
        <v>409</v>
      </c>
      <c r="B5" s="283"/>
      <c r="C5" s="283"/>
      <c r="D5" s="82"/>
      <c r="E5" s="83"/>
      <c r="F5" s="54"/>
      <c r="G5" s="54"/>
      <c r="H5" s="84"/>
    </row>
    <row r="6" spans="1:8" ht="18" customHeight="1">
      <c r="A6" s="80" t="s">
        <v>171</v>
      </c>
      <c r="B6" s="81"/>
      <c r="C6" s="23"/>
      <c r="D6" s="23"/>
      <c r="E6" s="72"/>
      <c r="F6" s="54"/>
      <c r="G6" s="54"/>
      <c r="H6" s="84"/>
    </row>
    <row r="7" spans="1:8" ht="18" customHeight="1">
      <c r="A7" s="280" t="s">
        <v>367</v>
      </c>
      <c r="B7" s="281"/>
      <c r="C7" s="23"/>
      <c r="D7" s="23"/>
      <c r="E7" s="72"/>
      <c r="F7" s="54"/>
      <c r="G7" s="54"/>
      <c r="H7" s="84"/>
    </row>
    <row r="8" spans="1:8" ht="14.45" customHeight="1">
      <c r="A8" s="274"/>
      <c r="B8" s="275"/>
      <c r="C8" s="275"/>
      <c r="D8" s="276"/>
      <c r="E8" s="71" t="s">
        <v>215</v>
      </c>
      <c r="F8" s="71" t="s">
        <v>216</v>
      </c>
      <c r="G8" s="71" t="s">
        <v>217</v>
      </c>
      <c r="H8" s="71" t="s">
        <v>303</v>
      </c>
    </row>
    <row r="9" spans="1:8" s="25" customFormat="1" ht="28.9" customHeight="1">
      <c r="A9" s="38" t="s">
        <v>172</v>
      </c>
      <c r="B9" s="154" t="s">
        <v>173</v>
      </c>
      <c r="C9" s="38" t="s">
        <v>174</v>
      </c>
      <c r="D9" s="38" t="s">
        <v>175</v>
      </c>
      <c r="E9" s="38">
        <v>1</v>
      </c>
      <c r="F9" s="38">
        <v>2</v>
      </c>
      <c r="G9" s="38">
        <v>3</v>
      </c>
      <c r="H9" s="38">
        <v>4</v>
      </c>
    </row>
    <row r="10" spans="1:8" ht="17.100000000000001" customHeight="1">
      <c r="A10" s="20"/>
      <c r="B10" s="19"/>
      <c r="C10" s="21"/>
      <c r="D10" s="21"/>
      <c r="E10" s="21"/>
      <c r="F10" s="21"/>
      <c r="G10" s="21"/>
      <c r="H10" s="21"/>
    </row>
    <row r="11" spans="1:8">
      <c r="A11" s="19">
        <v>1</v>
      </c>
      <c r="B11" s="41" t="str">
        <f>Orçamento!E10</f>
        <v>REMOÇÕES</v>
      </c>
      <c r="C11" s="22">
        <f>Orçamento!K10</f>
        <v>0</v>
      </c>
      <c r="D11" s="24" t="e">
        <f>C11/$C$29</f>
        <v>#DIV/0!</v>
      </c>
      <c r="E11" s="26">
        <v>0.25</v>
      </c>
      <c r="F11" s="26">
        <v>0.75</v>
      </c>
      <c r="G11" s="26"/>
      <c r="H11" s="26"/>
    </row>
    <row r="12" spans="1:8" ht="17.100000000000001" customHeight="1">
      <c r="A12" s="19"/>
      <c r="B12" s="40"/>
      <c r="C12" s="22"/>
      <c r="D12" s="24"/>
      <c r="E12" s="77">
        <f>E11*$C11</f>
        <v>0</v>
      </c>
      <c r="F12" s="77">
        <f t="shared" ref="F12:H12" si="0">F11*$C11</f>
        <v>0</v>
      </c>
      <c r="G12" s="77">
        <f t="shared" si="0"/>
        <v>0</v>
      </c>
      <c r="H12" s="77">
        <f t="shared" si="0"/>
        <v>0</v>
      </c>
    </row>
    <row r="13" spans="1:8" ht="17.100000000000001" customHeight="1">
      <c r="A13" s="19">
        <v>2</v>
      </c>
      <c r="B13" s="42" t="str">
        <f>Orçamento!E13</f>
        <v>COBERTURA DO PERGOLADO</v>
      </c>
      <c r="C13" s="22">
        <f>Orçamento!K13</f>
        <v>0</v>
      </c>
      <c r="D13" s="24" t="e">
        <f>C13/$C$29</f>
        <v>#DIV/0!</v>
      </c>
      <c r="E13" s="149"/>
      <c r="F13" s="149"/>
      <c r="G13" s="149"/>
      <c r="H13" s="149">
        <v>1</v>
      </c>
    </row>
    <row r="14" spans="1:8" ht="17.100000000000001" customHeight="1">
      <c r="A14" s="19"/>
      <c r="B14" s="40"/>
      <c r="C14" s="22"/>
      <c r="D14" s="24"/>
      <c r="E14" s="77">
        <f t="shared" ref="E14:H14" si="1">E13*$C13</f>
        <v>0</v>
      </c>
      <c r="F14" s="77">
        <f t="shared" si="1"/>
        <v>0</v>
      </c>
      <c r="G14" s="77">
        <f t="shared" si="1"/>
        <v>0</v>
      </c>
      <c r="H14" s="77">
        <f t="shared" si="1"/>
        <v>0</v>
      </c>
    </row>
    <row r="15" spans="1:8" ht="17.100000000000001" customHeight="1">
      <c r="A15" s="19">
        <v>3</v>
      </c>
      <c r="B15" s="42" t="str">
        <f>Orçamento!E16</f>
        <v>ESQUADRIAS</v>
      </c>
      <c r="C15" s="22">
        <f>Orçamento!K16</f>
        <v>0</v>
      </c>
      <c r="D15" s="24" t="e">
        <f>C15/$C$29</f>
        <v>#DIV/0!</v>
      </c>
      <c r="E15" s="149"/>
      <c r="F15" s="149">
        <v>1</v>
      </c>
      <c r="G15" s="149"/>
      <c r="H15" s="149"/>
    </row>
    <row r="16" spans="1:8" ht="17.100000000000001" customHeight="1">
      <c r="A16" s="19"/>
      <c r="B16" s="40"/>
      <c r="C16" s="22"/>
      <c r="D16" s="24"/>
      <c r="E16" s="77">
        <f t="shared" ref="E16:H16" si="2">E15*$C15</f>
        <v>0</v>
      </c>
      <c r="F16" s="77">
        <f t="shared" si="2"/>
        <v>0</v>
      </c>
      <c r="G16" s="77">
        <f t="shared" si="2"/>
        <v>0</v>
      </c>
      <c r="H16" s="77">
        <f t="shared" si="2"/>
        <v>0</v>
      </c>
    </row>
    <row r="17" spans="1:8" ht="17.100000000000001" customHeight="1">
      <c r="A17" s="19">
        <v>4</v>
      </c>
      <c r="B17" s="42" t="str">
        <f>Orçamento!E19</f>
        <v>PINTURA INTERNA E EXTERNA</v>
      </c>
      <c r="C17" s="22">
        <f>Orçamento!K19</f>
        <v>0</v>
      </c>
      <c r="D17" s="24" t="e">
        <f>C17/$C$29</f>
        <v>#DIV/0!</v>
      </c>
      <c r="E17" s="150">
        <v>0.25</v>
      </c>
      <c r="F17" s="149">
        <v>0.25</v>
      </c>
      <c r="G17" s="149">
        <v>0.25</v>
      </c>
      <c r="H17" s="149">
        <v>0.25</v>
      </c>
    </row>
    <row r="18" spans="1:8" ht="17.100000000000001" customHeight="1">
      <c r="A18" s="19"/>
      <c r="B18" s="40"/>
      <c r="C18" s="22"/>
      <c r="D18" s="24"/>
      <c r="E18" s="77">
        <f t="shared" ref="E18:H18" si="3">E17*$C17</f>
        <v>0</v>
      </c>
      <c r="F18" s="77">
        <f t="shared" si="3"/>
        <v>0</v>
      </c>
      <c r="G18" s="77">
        <f t="shared" si="3"/>
        <v>0</v>
      </c>
      <c r="H18" s="77">
        <f t="shared" si="3"/>
        <v>0</v>
      </c>
    </row>
    <row r="19" spans="1:8" ht="17.100000000000001" customHeight="1">
      <c r="A19" s="19">
        <v>5</v>
      </c>
      <c r="B19" s="42" t="str">
        <f>Orçamento!E29</f>
        <v>GUARDA-CORPO</v>
      </c>
      <c r="C19" s="22">
        <f>Orçamento!K29</f>
        <v>0</v>
      </c>
      <c r="D19" s="24" t="e">
        <f>C19/$C$29</f>
        <v>#DIV/0!</v>
      </c>
      <c r="E19" s="150"/>
      <c r="F19" s="150"/>
      <c r="G19" s="150">
        <v>1</v>
      </c>
      <c r="H19" s="150"/>
    </row>
    <row r="20" spans="1:8" ht="17.100000000000001" customHeight="1">
      <c r="A20" s="19"/>
      <c r="B20" s="42"/>
      <c r="C20" s="22"/>
      <c r="D20" s="24"/>
      <c r="E20" s="77">
        <f t="shared" ref="E20:H20" si="4">E19*$C19</f>
        <v>0</v>
      </c>
      <c r="F20" s="77">
        <f t="shared" si="4"/>
        <v>0</v>
      </c>
      <c r="G20" s="77">
        <f t="shared" si="4"/>
        <v>0</v>
      </c>
      <c r="H20" s="77">
        <f t="shared" si="4"/>
        <v>0</v>
      </c>
    </row>
    <row r="21" spans="1:8" ht="17.100000000000001" customHeight="1">
      <c r="A21" s="19">
        <v>6</v>
      </c>
      <c r="B21" s="42" t="str">
        <f>Orçamento!E32</f>
        <v>INTERVENÇÕES EM GERAL</v>
      </c>
      <c r="C21" s="22">
        <f>Orçamento!K32</f>
        <v>0</v>
      </c>
      <c r="D21" s="24" t="e">
        <f>C21/$C$29</f>
        <v>#DIV/0!</v>
      </c>
      <c r="E21" s="150">
        <v>1</v>
      </c>
      <c r="F21" s="150"/>
      <c r="G21" s="150"/>
      <c r="H21" s="150"/>
    </row>
    <row r="22" spans="1:8" ht="17.100000000000001" customHeight="1">
      <c r="A22" s="19"/>
      <c r="B22" s="42"/>
      <c r="C22" s="22"/>
      <c r="D22" s="24"/>
      <c r="E22" s="77">
        <f t="shared" ref="E22:H22" si="5">E21*$C21</f>
        <v>0</v>
      </c>
      <c r="F22" s="77">
        <f t="shared" si="5"/>
        <v>0</v>
      </c>
      <c r="G22" s="77">
        <f t="shared" si="5"/>
        <v>0</v>
      </c>
      <c r="H22" s="77">
        <f t="shared" si="5"/>
        <v>0</v>
      </c>
    </row>
    <row r="23" spans="1:8">
      <c r="A23" s="19">
        <v>7</v>
      </c>
      <c r="B23" s="152" t="str">
        <f>Orçamento!E35</f>
        <v>MANUTENÇÃO BEIRAL</v>
      </c>
      <c r="C23" s="22">
        <f>Orçamento!K35</f>
        <v>0</v>
      </c>
      <c r="D23" s="24" t="e">
        <f>C23/$C$29</f>
        <v>#DIV/0!</v>
      </c>
      <c r="E23" s="149">
        <v>1</v>
      </c>
      <c r="F23" s="149"/>
      <c r="G23" s="149"/>
      <c r="H23" s="149"/>
    </row>
    <row r="24" spans="1:8" ht="17.100000000000001" customHeight="1">
      <c r="A24" s="19"/>
      <c r="B24" s="42"/>
      <c r="C24" s="22"/>
      <c r="D24" s="24"/>
      <c r="E24" s="77">
        <f t="shared" ref="E24:H24" si="6">E23*$C23</f>
        <v>0</v>
      </c>
      <c r="F24" s="77">
        <f t="shared" si="6"/>
        <v>0</v>
      </c>
      <c r="G24" s="77">
        <f t="shared" si="6"/>
        <v>0</v>
      </c>
      <c r="H24" s="77">
        <f t="shared" si="6"/>
        <v>0</v>
      </c>
    </row>
    <row r="25" spans="1:8" ht="29.25" customHeight="1">
      <c r="A25" s="19">
        <v>8</v>
      </c>
      <c r="B25" s="152" t="str">
        <f>Orçamento!E38</f>
        <v>LOUÇAS, METAIS E MOBILIÁRIO</v>
      </c>
      <c r="C25" s="22">
        <f>Orçamento!K38</f>
        <v>0</v>
      </c>
      <c r="D25" s="24" t="e">
        <f>C25/$C$29</f>
        <v>#DIV/0!</v>
      </c>
      <c r="E25" s="149">
        <v>0.25</v>
      </c>
      <c r="F25" s="149">
        <v>0.25</v>
      </c>
      <c r="G25" s="149">
        <v>0.5</v>
      </c>
      <c r="H25" s="149"/>
    </row>
    <row r="26" spans="1:8" ht="17.100000000000001" customHeight="1">
      <c r="A26" s="19"/>
      <c r="B26" s="42"/>
      <c r="C26" s="22"/>
      <c r="D26" s="24"/>
      <c r="E26" s="77">
        <f t="shared" ref="E26:H26" si="7">E25*$C25</f>
        <v>0</v>
      </c>
      <c r="F26" s="77">
        <f t="shared" si="7"/>
        <v>0</v>
      </c>
      <c r="G26" s="77">
        <f t="shared" si="7"/>
        <v>0</v>
      </c>
      <c r="H26" s="77">
        <f t="shared" si="7"/>
        <v>0</v>
      </c>
    </row>
    <row r="27" spans="1:8" ht="17.100000000000001" customHeight="1">
      <c r="A27" s="19">
        <v>9</v>
      </c>
      <c r="B27" s="42" t="str">
        <f>Orçamento!E44</f>
        <v xml:space="preserve">LIMPEZA </v>
      </c>
      <c r="C27" s="22">
        <f>Orçamento!K44</f>
        <v>0</v>
      </c>
      <c r="D27" s="24" t="e">
        <f>C27/$C$29</f>
        <v>#DIV/0!</v>
      </c>
      <c r="E27" s="149">
        <v>0.25</v>
      </c>
      <c r="F27" s="149">
        <v>0.25</v>
      </c>
      <c r="G27" s="149">
        <v>0.25</v>
      </c>
      <c r="H27" s="149">
        <v>0.25</v>
      </c>
    </row>
    <row r="28" spans="1:8" ht="17.100000000000001" customHeight="1">
      <c r="A28" s="230"/>
      <c r="B28" s="231"/>
      <c r="C28" s="232"/>
      <c r="D28" s="233"/>
      <c r="E28" s="234">
        <f t="shared" ref="E28:H28" si="8">E27*$C27</f>
        <v>0</v>
      </c>
      <c r="F28" s="234">
        <f t="shared" si="8"/>
        <v>0</v>
      </c>
      <c r="G28" s="234">
        <f t="shared" si="8"/>
        <v>0</v>
      </c>
      <c r="H28" s="234">
        <f t="shared" si="8"/>
        <v>0</v>
      </c>
    </row>
    <row r="29" spans="1:8">
      <c r="A29" s="235" t="s">
        <v>176</v>
      </c>
      <c r="B29" s="235"/>
      <c r="C29" s="236">
        <f>SUM(C11:C28)</f>
        <v>0</v>
      </c>
      <c r="D29" s="237" t="e">
        <f>SUM(D10:D28)</f>
        <v>#DIV/0!</v>
      </c>
      <c r="E29" s="238">
        <f>E12+E14+E16+E18+E20+E22+E24+E26+E28</f>
        <v>0</v>
      </c>
      <c r="F29" s="238">
        <f>F12+F28+F16+F18+F26</f>
        <v>0</v>
      </c>
      <c r="G29" s="238">
        <f>G18+G20+G26+G28</f>
        <v>0</v>
      </c>
      <c r="H29" s="238">
        <f>H18+H28+H14</f>
        <v>0</v>
      </c>
    </row>
    <row r="30" spans="1:8">
      <c r="A30" s="272" t="s">
        <v>180</v>
      </c>
      <c r="B30" s="273"/>
      <c r="C30" s="48"/>
      <c r="D30" s="48"/>
      <c r="E30" s="48" t="e">
        <f>E32/$C$29</f>
        <v>#DIV/0!</v>
      </c>
      <c r="F30" s="48" t="e">
        <f>F32/$C$29</f>
        <v>#DIV/0!</v>
      </c>
      <c r="G30" s="48" t="e">
        <f t="shared" ref="G30:H30" si="9">G32/$C$29</f>
        <v>#DIV/0!</v>
      </c>
      <c r="H30" s="48" t="e">
        <f t="shared" si="9"/>
        <v>#DIV/0!</v>
      </c>
    </row>
    <row r="31" spans="1:8">
      <c r="A31" s="272" t="s">
        <v>198</v>
      </c>
      <c r="B31" s="273"/>
      <c r="C31" s="48"/>
      <c r="D31" s="48"/>
      <c r="E31" s="48" t="e">
        <f t="shared" ref="E31:H31" si="10">E33/$C$29</f>
        <v>#DIV/0!</v>
      </c>
      <c r="F31" s="48" t="e">
        <f>F33/$C$29</f>
        <v>#DIV/0!</v>
      </c>
      <c r="G31" s="48" t="e">
        <f t="shared" si="10"/>
        <v>#DIV/0!</v>
      </c>
      <c r="H31" s="48" t="e">
        <f t="shared" si="10"/>
        <v>#DIV/0!</v>
      </c>
    </row>
    <row r="32" spans="1:8">
      <c r="A32" s="44" t="s">
        <v>223</v>
      </c>
      <c r="B32" s="44"/>
      <c r="C32" s="43"/>
      <c r="D32" s="49"/>
      <c r="E32" s="79">
        <f>E29</f>
        <v>0</v>
      </c>
      <c r="F32" s="79">
        <f>F29</f>
        <v>0</v>
      </c>
      <c r="G32" s="79">
        <f t="shared" ref="G32:H32" si="11">G29</f>
        <v>0</v>
      </c>
      <c r="H32" s="79">
        <f t="shared" si="11"/>
        <v>0</v>
      </c>
    </row>
    <row r="33" spans="1:8">
      <c r="A33" s="45" t="s">
        <v>181</v>
      </c>
      <c r="B33" s="45"/>
      <c r="C33" s="50"/>
      <c r="D33" s="51"/>
      <c r="E33" s="78">
        <f>D33+E32</f>
        <v>0</v>
      </c>
      <c r="F33" s="78">
        <f>E33+F32</f>
        <v>0</v>
      </c>
      <c r="G33" s="78">
        <f t="shared" ref="G33:H33" si="12">F33+G32</f>
        <v>0</v>
      </c>
      <c r="H33" s="78">
        <f t="shared" si="12"/>
        <v>0</v>
      </c>
    </row>
    <row r="34" spans="1:8">
      <c r="A34" s="46"/>
      <c r="B34" s="46"/>
      <c r="C34" s="52"/>
      <c r="D34" s="53"/>
      <c r="E34" s="47"/>
    </row>
    <row r="35" spans="1:8">
      <c r="A35" s="46"/>
      <c r="B35" s="46"/>
      <c r="C35" s="52"/>
      <c r="D35" s="53"/>
      <c r="E35" s="47"/>
    </row>
    <row r="36" spans="1:8">
      <c r="A36" s="46"/>
      <c r="B36" s="46"/>
      <c r="C36" s="52"/>
      <c r="D36" s="53"/>
      <c r="E36" s="47"/>
    </row>
    <row r="38" spans="1:8">
      <c r="B38" s="54"/>
    </row>
    <row r="39" spans="1:8" ht="15.75">
      <c r="A39" s="17"/>
      <c r="B39" s="39" t="str">
        <f>Orçamento!E52</f>
        <v>Manuela Kelling</v>
      </c>
      <c r="C39" s="18"/>
      <c r="E39" s="153"/>
    </row>
    <row r="40" spans="1:8" ht="15.75">
      <c r="A40" s="17"/>
      <c r="B40" s="18" t="str">
        <f>Orçamento!E53</f>
        <v xml:space="preserve"> Arquiteta e Urbanista  CAURS A268144-7</v>
      </c>
      <c r="C40" s="18"/>
      <c r="E40" s="153"/>
    </row>
  </sheetData>
  <mergeCells count="9">
    <mergeCell ref="A31:B31"/>
    <mergeCell ref="A30:B30"/>
    <mergeCell ref="A8:D8"/>
    <mergeCell ref="B1:H1"/>
    <mergeCell ref="B2:H2"/>
    <mergeCell ref="B3:H3"/>
    <mergeCell ref="B4:H4"/>
    <mergeCell ref="A7:B7"/>
    <mergeCell ref="A5:C5"/>
  </mergeCells>
  <phoneticPr fontId="54" type="noConversion"/>
  <pageMargins left="0.25" right="0.25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Q44"/>
  <sheetViews>
    <sheetView workbookViewId="0">
      <selection activeCell="R41" sqref="R41"/>
    </sheetView>
  </sheetViews>
  <sheetFormatPr defaultColWidth="8.85546875" defaultRowHeight="14.25"/>
  <cols>
    <col min="1" max="1" width="1.140625" style="207" customWidth="1"/>
    <col min="2" max="2" width="5.5703125" style="207" customWidth="1"/>
    <col min="3" max="3" width="9.140625" style="207" customWidth="1"/>
    <col min="4" max="4" width="8.5703125" style="207" customWidth="1"/>
    <col min="5" max="5" width="10.42578125" style="207" customWidth="1"/>
    <col min="6" max="6" width="39.5703125" style="207" customWidth="1"/>
    <col min="7" max="7" width="7.5703125" style="207" customWidth="1"/>
    <col min="8" max="8" width="6.7109375" style="207" customWidth="1"/>
    <col min="9" max="9" width="8.42578125" style="207" customWidth="1"/>
    <col min="10" max="10" width="12.140625" style="207" customWidth="1"/>
    <col min="11" max="11" width="6" style="207" customWidth="1"/>
    <col min="12" max="12" width="14" style="207" bestFit="1" customWidth="1"/>
    <col min="13" max="16384" width="8.85546875" style="207"/>
  </cols>
  <sheetData>
    <row r="1" spans="2:12" ht="14.45" customHeight="1" thickBot="1">
      <c r="B1" s="314" t="s">
        <v>342</v>
      </c>
      <c r="C1" s="315"/>
      <c r="D1" s="315"/>
      <c r="E1" s="315"/>
      <c r="F1" s="315"/>
      <c r="G1" s="315"/>
      <c r="H1" s="315"/>
      <c r="I1" s="315"/>
      <c r="J1" s="315"/>
      <c r="K1" s="315"/>
      <c r="L1" s="316"/>
    </row>
    <row r="2" spans="2:12" ht="14.45" customHeight="1">
      <c r="B2" s="259" t="s">
        <v>0</v>
      </c>
      <c r="C2" s="259"/>
      <c r="D2" s="259"/>
      <c r="E2" s="267" t="s">
        <v>330</v>
      </c>
      <c r="F2" s="267"/>
      <c r="G2" s="94" t="s">
        <v>132</v>
      </c>
      <c r="H2" s="93"/>
      <c r="I2" s="259" t="s">
        <v>133</v>
      </c>
      <c r="J2" s="259"/>
      <c r="K2" s="266">
        <v>2026</v>
      </c>
      <c r="L2" s="266"/>
    </row>
    <row r="3" spans="2:12" ht="15" customHeight="1">
      <c r="B3" s="253" t="s">
        <v>134</v>
      </c>
      <c r="C3" s="253"/>
      <c r="D3" s="253"/>
      <c r="E3" s="267" t="s">
        <v>368</v>
      </c>
      <c r="F3" s="267"/>
      <c r="G3" s="267"/>
      <c r="H3" s="267"/>
      <c r="I3" s="267"/>
      <c r="J3" s="267"/>
      <c r="K3" s="267"/>
      <c r="L3" s="267"/>
    </row>
    <row r="4" spans="2:12">
      <c r="B4" s="259" t="s">
        <v>147</v>
      </c>
      <c r="C4" s="259"/>
      <c r="D4" s="259"/>
      <c r="E4" s="262" t="s">
        <v>161</v>
      </c>
      <c r="F4" s="262"/>
      <c r="G4" s="262"/>
      <c r="H4" s="262"/>
      <c r="I4" s="259" t="s">
        <v>145</v>
      </c>
      <c r="J4" s="259"/>
      <c r="K4" s="268" t="s">
        <v>162</v>
      </c>
      <c r="L4" s="268"/>
    </row>
    <row r="5" spans="2:12">
      <c r="B5" s="259" t="s">
        <v>143</v>
      </c>
      <c r="C5" s="259"/>
      <c r="D5" s="259"/>
      <c r="E5" s="306" t="s">
        <v>144</v>
      </c>
      <c r="F5" s="307"/>
      <c r="G5" s="307"/>
      <c r="H5" s="307"/>
      <c r="I5" s="307"/>
      <c r="J5" s="307"/>
      <c r="K5" s="307"/>
      <c r="L5" s="308"/>
    </row>
    <row r="6" spans="2:12" ht="15" thickBot="1">
      <c r="B6" s="259" t="s">
        <v>169</v>
      </c>
      <c r="C6" s="259"/>
      <c r="D6" s="259"/>
      <c r="E6" s="309">
        <f>Orçamento!K46</f>
        <v>0</v>
      </c>
      <c r="F6" s="310"/>
      <c r="G6" s="310"/>
      <c r="H6" s="311"/>
      <c r="I6" s="259" t="s">
        <v>301</v>
      </c>
      <c r="J6" s="259"/>
      <c r="K6" s="260">
        <f>BDI!D14</f>
        <v>0.22877342476291962</v>
      </c>
      <c r="L6" s="261"/>
    </row>
    <row r="7" spans="2:12">
      <c r="B7" s="304"/>
      <c r="C7" s="305"/>
      <c r="D7" s="305"/>
      <c r="E7" s="305"/>
      <c r="F7" s="305"/>
      <c r="G7" s="312" t="s">
        <v>343</v>
      </c>
      <c r="H7" s="312"/>
      <c r="I7" s="312"/>
      <c r="J7" s="312"/>
      <c r="K7" s="312"/>
      <c r="L7" s="313"/>
    </row>
    <row r="8" spans="2:12" ht="15" thickBot="1">
      <c r="B8" s="298" t="s">
        <v>135</v>
      </c>
      <c r="C8" s="299"/>
      <c r="D8" s="299"/>
      <c r="E8" s="300"/>
      <c r="F8" s="200" t="s">
        <v>146</v>
      </c>
      <c r="G8" s="301" t="s">
        <v>168</v>
      </c>
      <c r="H8" s="302"/>
      <c r="I8" s="302"/>
      <c r="J8" s="302"/>
      <c r="K8" s="302"/>
      <c r="L8" s="303"/>
    </row>
    <row r="9" spans="2:12">
      <c r="B9" s="287" t="s">
        <v>155</v>
      </c>
      <c r="C9" s="289" t="s">
        <v>150</v>
      </c>
      <c r="D9" s="291" t="s">
        <v>142</v>
      </c>
      <c r="E9" s="293" t="s">
        <v>149</v>
      </c>
      <c r="F9" s="289" t="s">
        <v>136</v>
      </c>
      <c r="G9" s="295" t="s">
        <v>140</v>
      </c>
      <c r="H9" s="296"/>
      <c r="I9" s="296"/>
      <c r="J9" s="296"/>
      <c r="K9" s="296"/>
      <c r="L9" s="297"/>
    </row>
    <row r="10" spans="2:12" ht="57.75" thickBot="1">
      <c r="B10" s="288"/>
      <c r="C10" s="290"/>
      <c r="D10" s="292"/>
      <c r="E10" s="294"/>
      <c r="F10" s="290"/>
      <c r="G10" s="201" t="s">
        <v>137</v>
      </c>
      <c r="H10" s="202" t="s">
        <v>138</v>
      </c>
      <c r="I10" s="203" t="s">
        <v>139</v>
      </c>
      <c r="J10" s="204" t="s">
        <v>165</v>
      </c>
      <c r="K10" s="205" t="s">
        <v>141</v>
      </c>
      <c r="L10" s="206" t="s">
        <v>164</v>
      </c>
    </row>
    <row r="11" spans="2:12" ht="15" thickBot="1">
      <c r="B11" s="284" t="s">
        <v>368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6"/>
    </row>
    <row r="12" spans="2:12" ht="29.25" thickBot="1">
      <c r="B12" s="164">
        <v>1</v>
      </c>
      <c r="C12" s="165" t="s">
        <v>203</v>
      </c>
      <c r="D12" s="166" t="s">
        <v>273</v>
      </c>
      <c r="E12" s="167">
        <v>46031</v>
      </c>
      <c r="F12" s="168" t="s">
        <v>381</v>
      </c>
      <c r="G12" s="169">
        <v>1</v>
      </c>
      <c r="H12" s="170" t="s">
        <v>247</v>
      </c>
      <c r="I12" s="170"/>
      <c r="J12" s="170"/>
      <c r="K12" s="171"/>
      <c r="L12" s="172">
        <f>AVERAGE(L13:L15)+L16</f>
        <v>3135.0099999999998</v>
      </c>
    </row>
    <row r="13" spans="2:12" ht="71.25">
      <c r="B13" s="173" t="s">
        <v>163</v>
      </c>
      <c r="C13" s="121" t="s">
        <v>364</v>
      </c>
      <c r="D13" s="174">
        <v>1</v>
      </c>
      <c r="E13" s="123">
        <v>46169</v>
      </c>
      <c r="F13" s="175" t="s">
        <v>382</v>
      </c>
      <c r="G13" s="124">
        <v>1</v>
      </c>
      <c r="H13" s="100" t="s">
        <v>247</v>
      </c>
      <c r="I13" s="100">
        <v>1221.3</v>
      </c>
      <c r="J13" s="100">
        <f t="shared" ref="J13:J33" si="0">I13*(1+K13)</f>
        <v>1221.3</v>
      </c>
      <c r="K13" s="125"/>
      <c r="L13" s="176">
        <f>TRUNC(G13*J13,2)</f>
        <v>1221.3</v>
      </c>
    </row>
    <row r="14" spans="2:12" ht="71.25">
      <c r="B14" s="173" t="s">
        <v>344</v>
      </c>
      <c r="C14" s="121" t="s">
        <v>364</v>
      </c>
      <c r="D14" s="174">
        <v>2</v>
      </c>
      <c r="E14" s="123">
        <v>46191</v>
      </c>
      <c r="F14" s="175" t="s">
        <v>384</v>
      </c>
      <c r="G14" s="124">
        <v>1</v>
      </c>
      <c r="H14" s="100" t="s">
        <v>247</v>
      </c>
      <c r="I14" s="100">
        <v>4920</v>
      </c>
      <c r="J14" s="100">
        <f>I14</f>
        <v>4920</v>
      </c>
      <c r="K14" s="125"/>
      <c r="L14" s="176">
        <f>J14</f>
        <v>4920</v>
      </c>
    </row>
    <row r="15" spans="2:12" ht="57">
      <c r="B15" s="173" t="s">
        <v>378</v>
      </c>
      <c r="C15" s="121" t="s">
        <v>364</v>
      </c>
      <c r="D15" s="174">
        <v>3</v>
      </c>
      <c r="E15" s="123">
        <v>46083</v>
      </c>
      <c r="F15" s="175" t="s">
        <v>383</v>
      </c>
      <c r="G15" s="124">
        <v>1</v>
      </c>
      <c r="H15" s="100" t="s">
        <v>247</v>
      </c>
      <c r="I15" s="100">
        <v>2705.88</v>
      </c>
      <c r="J15" s="100">
        <f t="shared" ref="J15" si="1">I15*(1+K15)</f>
        <v>2705.88</v>
      </c>
      <c r="K15" s="125"/>
      <c r="L15" s="176">
        <f t="shared" ref="L15" si="2">TRUNC(G15*J15,2)</f>
        <v>2705.88</v>
      </c>
    </row>
    <row r="16" spans="2:12" ht="43.5" thickBot="1">
      <c r="B16" s="173" t="s">
        <v>379</v>
      </c>
      <c r="C16" s="121" t="s">
        <v>167</v>
      </c>
      <c r="D16" s="174">
        <v>99858</v>
      </c>
      <c r="E16" s="123">
        <v>46185</v>
      </c>
      <c r="F16" s="175" t="s">
        <v>380</v>
      </c>
      <c r="G16" s="124">
        <v>1</v>
      </c>
      <c r="H16" s="100" t="s">
        <v>247</v>
      </c>
      <c r="I16" s="100">
        <v>185.95</v>
      </c>
      <c r="J16" s="100">
        <f t="shared" si="0"/>
        <v>185.95</v>
      </c>
      <c r="K16" s="125"/>
      <c r="L16" s="176">
        <f>TRUNC(G16*J16,2)</f>
        <v>185.95</v>
      </c>
    </row>
    <row r="17" spans="2:12" ht="43.5" thickBot="1">
      <c r="B17" s="184">
        <v>2</v>
      </c>
      <c r="C17" s="185" t="s">
        <v>203</v>
      </c>
      <c r="D17" s="186" t="s">
        <v>276</v>
      </c>
      <c r="E17" s="187">
        <v>46031</v>
      </c>
      <c r="F17" s="212" t="s">
        <v>365</v>
      </c>
      <c r="G17" s="188">
        <v>1</v>
      </c>
      <c r="H17" s="189" t="s">
        <v>275</v>
      </c>
      <c r="I17" s="189"/>
      <c r="J17" s="189"/>
      <c r="K17" s="190"/>
      <c r="L17" s="191">
        <f>SUM(L18:L27)</f>
        <v>222.11999999999995</v>
      </c>
    </row>
    <row r="18" spans="2:12" ht="28.5">
      <c r="B18" s="192" t="s">
        <v>179</v>
      </c>
      <c r="C18" s="224" t="s">
        <v>364</v>
      </c>
      <c r="D18" s="224">
        <v>1</v>
      </c>
      <c r="E18" s="194">
        <v>46031</v>
      </c>
      <c r="F18" s="225" t="s">
        <v>348</v>
      </c>
      <c r="G18" s="226">
        <v>1</v>
      </c>
      <c r="H18" s="100" t="s">
        <v>275</v>
      </c>
      <c r="I18" s="100">
        <v>134.94999999999999</v>
      </c>
      <c r="J18" s="196">
        <f t="shared" si="0"/>
        <v>134.94999999999999</v>
      </c>
      <c r="K18" s="197"/>
      <c r="L18" s="198">
        <f>TRUNC(G18*J18,2)</f>
        <v>134.94999999999999</v>
      </c>
    </row>
    <row r="19" spans="2:12" ht="28.5">
      <c r="B19" s="208" t="s">
        <v>233</v>
      </c>
      <c r="C19" s="219" t="s">
        <v>167</v>
      </c>
      <c r="D19" s="219">
        <v>88278</v>
      </c>
      <c r="E19" s="123">
        <v>46031</v>
      </c>
      <c r="F19" s="220" t="s">
        <v>348</v>
      </c>
      <c r="G19" s="124">
        <v>1</v>
      </c>
      <c r="H19" s="100" t="s">
        <v>202</v>
      </c>
      <c r="I19" s="100">
        <v>30.76</v>
      </c>
      <c r="J19" s="209">
        <f t="shared" ref="J19" si="3">I19*(1+K19)</f>
        <v>30.76</v>
      </c>
      <c r="K19" s="210"/>
      <c r="L19" s="211">
        <f>TRUNC(G19*J19,2)</f>
        <v>30.76</v>
      </c>
    </row>
    <row r="20" spans="2:12" ht="28.5">
      <c r="B20" s="173" t="s">
        <v>339</v>
      </c>
      <c r="C20" s="219" t="s">
        <v>167</v>
      </c>
      <c r="D20" s="219">
        <v>88251</v>
      </c>
      <c r="E20" s="123">
        <v>46031</v>
      </c>
      <c r="F20" s="220" t="s">
        <v>349</v>
      </c>
      <c r="G20" s="124">
        <v>1</v>
      </c>
      <c r="H20" s="100" t="s">
        <v>202</v>
      </c>
      <c r="I20" s="100">
        <v>25.6</v>
      </c>
      <c r="J20" s="100">
        <f t="shared" si="0"/>
        <v>25.6</v>
      </c>
      <c r="K20" s="125"/>
      <c r="L20" s="176">
        <f t="shared" ref="L20:L27" si="4">TRUNC(G20*J20,2)</f>
        <v>25.6</v>
      </c>
    </row>
    <row r="21" spans="2:12" ht="28.5">
      <c r="B21" s="173" t="s">
        <v>340</v>
      </c>
      <c r="C21" s="219" t="s">
        <v>346</v>
      </c>
      <c r="D21" s="219">
        <v>38476</v>
      </c>
      <c r="E21" s="123">
        <v>46031</v>
      </c>
      <c r="F21" s="220" t="s">
        <v>350</v>
      </c>
      <c r="G21" s="124">
        <v>1.1848340000000001E-2</v>
      </c>
      <c r="H21" s="100" t="s">
        <v>360</v>
      </c>
      <c r="I21" s="100">
        <v>249.36</v>
      </c>
      <c r="J21" s="100">
        <f t="shared" si="0"/>
        <v>249.36</v>
      </c>
      <c r="K21" s="125"/>
      <c r="L21" s="176">
        <f t="shared" si="4"/>
        <v>2.95</v>
      </c>
    </row>
    <row r="22" spans="2:12" ht="28.5">
      <c r="B22" s="173" t="s">
        <v>341</v>
      </c>
      <c r="C22" s="219" t="s">
        <v>346</v>
      </c>
      <c r="D22" s="219">
        <v>40547</v>
      </c>
      <c r="E22" s="123">
        <v>46031</v>
      </c>
      <c r="F22" s="220" t="s">
        <v>351</v>
      </c>
      <c r="G22" s="124">
        <v>0.23696681999999999</v>
      </c>
      <c r="H22" s="100" t="s">
        <v>361</v>
      </c>
      <c r="I22" s="100">
        <v>29.67</v>
      </c>
      <c r="J22" s="100">
        <f t="shared" si="0"/>
        <v>29.67</v>
      </c>
      <c r="K22" s="125"/>
      <c r="L22" s="176">
        <f t="shared" si="4"/>
        <v>7.03</v>
      </c>
    </row>
    <row r="23" spans="2:12" ht="71.25">
      <c r="B23" s="173" t="s">
        <v>345</v>
      </c>
      <c r="C23" s="219" t="s">
        <v>346</v>
      </c>
      <c r="D23" s="219">
        <v>11552</v>
      </c>
      <c r="E23" s="123">
        <v>46031</v>
      </c>
      <c r="F23" s="220" t="s">
        <v>352</v>
      </c>
      <c r="G23" s="124">
        <v>0.94786729999999997</v>
      </c>
      <c r="H23" s="100" t="s">
        <v>247</v>
      </c>
      <c r="I23" s="100">
        <v>7.88</v>
      </c>
      <c r="J23" s="100">
        <f t="shared" si="0"/>
        <v>7.88</v>
      </c>
      <c r="K23" s="125"/>
      <c r="L23" s="176">
        <f t="shared" si="4"/>
        <v>7.46</v>
      </c>
    </row>
    <row r="24" spans="2:12" ht="28.5">
      <c r="B24" s="173" t="s">
        <v>357</v>
      </c>
      <c r="C24" s="219" t="s">
        <v>346</v>
      </c>
      <c r="D24" s="219">
        <v>44397</v>
      </c>
      <c r="E24" s="123">
        <v>46031</v>
      </c>
      <c r="F24" s="220" t="s">
        <v>353</v>
      </c>
      <c r="G24" s="124">
        <v>0.94786729999999997</v>
      </c>
      <c r="H24" s="100" t="s">
        <v>247</v>
      </c>
      <c r="I24" s="100">
        <v>2.85</v>
      </c>
      <c r="J24" s="100">
        <f t="shared" si="0"/>
        <v>2.85</v>
      </c>
      <c r="K24" s="125"/>
      <c r="L24" s="176">
        <f t="shared" si="4"/>
        <v>2.7</v>
      </c>
    </row>
    <row r="25" spans="2:12" ht="28.5">
      <c r="B25" s="173" t="s">
        <v>358</v>
      </c>
      <c r="C25" s="219" t="s">
        <v>346</v>
      </c>
      <c r="D25" s="219">
        <v>39961</v>
      </c>
      <c r="E25" s="123">
        <v>46031</v>
      </c>
      <c r="F25" s="220" t="s">
        <v>354</v>
      </c>
      <c r="G25" s="124">
        <v>0.35545023999999997</v>
      </c>
      <c r="H25" s="100" t="s">
        <v>360</v>
      </c>
      <c r="I25" s="100">
        <v>23.23</v>
      </c>
      <c r="J25" s="100">
        <f t="shared" si="0"/>
        <v>23.23</v>
      </c>
      <c r="K25" s="125"/>
      <c r="L25" s="176">
        <f t="shared" si="4"/>
        <v>8.25</v>
      </c>
    </row>
    <row r="26" spans="2:12" ht="57">
      <c r="B26" s="173" t="s">
        <v>359</v>
      </c>
      <c r="C26" s="219" t="s">
        <v>347</v>
      </c>
      <c r="D26" s="219">
        <v>100947</v>
      </c>
      <c r="E26" s="123">
        <v>46031</v>
      </c>
      <c r="F26" s="220" t="s">
        <v>355</v>
      </c>
      <c r="G26" s="124">
        <v>1</v>
      </c>
      <c r="H26" s="100" t="s">
        <v>362</v>
      </c>
      <c r="I26" s="100">
        <v>2.39</v>
      </c>
      <c r="J26" s="100">
        <f t="shared" si="0"/>
        <v>2.39</v>
      </c>
      <c r="K26" s="125"/>
      <c r="L26" s="176">
        <f t="shared" si="4"/>
        <v>2.39</v>
      </c>
    </row>
    <row r="27" spans="2:12" ht="43.5" thickBot="1">
      <c r="B27" s="177" t="s">
        <v>363</v>
      </c>
      <c r="C27" s="227" t="s">
        <v>346</v>
      </c>
      <c r="D27" s="227">
        <v>44531</v>
      </c>
      <c r="E27" s="179">
        <v>46031</v>
      </c>
      <c r="F27" s="228" t="s">
        <v>356</v>
      </c>
      <c r="G27" s="239">
        <v>5.9241999999999997E-4</v>
      </c>
      <c r="H27" s="100" t="s">
        <v>360</v>
      </c>
      <c r="I27" s="100">
        <v>66.599999999999994</v>
      </c>
      <c r="J27" s="181">
        <f t="shared" si="0"/>
        <v>66.599999999999994</v>
      </c>
      <c r="K27" s="182"/>
      <c r="L27" s="183">
        <f t="shared" si="4"/>
        <v>0.03</v>
      </c>
    </row>
    <row r="28" spans="2:12" ht="42.75">
      <c r="B28" s="221">
        <v>3</v>
      </c>
      <c r="C28" s="213" t="s">
        <v>203</v>
      </c>
      <c r="D28" s="214" t="s">
        <v>288</v>
      </c>
      <c r="E28" s="187">
        <v>46031</v>
      </c>
      <c r="F28" s="216" t="s">
        <v>390</v>
      </c>
      <c r="G28" s="217">
        <v>1</v>
      </c>
      <c r="H28" s="218" t="s">
        <v>226</v>
      </c>
      <c r="I28" s="218"/>
      <c r="J28" s="218"/>
      <c r="K28" s="222"/>
      <c r="L28" s="223">
        <f>AVERAGE(L29:L31)+L16+L32+L33</f>
        <v>3063.726666666666</v>
      </c>
    </row>
    <row r="29" spans="2:12" ht="42.75">
      <c r="B29" s="173" t="s">
        <v>196</v>
      </c>
      <c r="C29" s="219" t="s">
        <v>364</v>
      </c>
      <c r="D29" s="219" t="s">
        <v>273</v>
      </c>
      <c r="E29" s="123">
        <v>46197</v>
      </c>
      <c r="F29" s="220" t="s">
        <v>391</v>
      </c>
      <c r="G29" s="239">
        <v>1</v>
      </c>
      <c r="H29" s="239" t="s">
        <v>392</v>
      </c>
      <c r="I29" s="124">
        <v>2541.71</v>
      </c>
      <c r="J29" s="100">
        <f>I29</f>
        <v>2541.71</v>
      </c>
      <c r="K29" s="125"/>
      <c r="L29" s="176">
        <f>J29</f>
        <v>2541.71</v>
      </c>
    </row>
    <row r="30" spans="2:12" ht="42.75">
      <c r="B30" s="173" t="s">
        <v>209</v>
      </c>
      <c r="C30" s="219" t="s">
        <v>364</v>
      </c>
      <c r="D30" s="219" t="s">
        <v>276</v>
      </c>
      <c r="E30" s="123">
        <v>46197</v>
      </c>
      <c r="F30" s="220" t="s">
        <v>393</v>
      </c>
      <c r="G30" s="239">
        <v>1</v>
      </c>
      <c r="H30" s="239" t="s">
        <v>392</v>
      </c>
      <c r="I30" s="124">
        <v>2751.52</v>
      </c>
      <c r="J30" s="100">
        <f>I30</f>
        <v>2751.52</v>
      </c>
      <c r="K30" s="125"/>
      <c r="L30" s="176">
        <f>J30</f>
        <v>2751.52</v>
      </c>
    </row>
    <row r="31" spans="2:12" ht="42.75">
      <c r="B31" s="173" t="s">
        <v>406</v>
      </c>
      <c r="C31" s="219" t="s">
        <v>364</v>
      </c>
      <c r="D31" s="219" t="s">
        <v>288</v>
      </c>
      <c r="E31" s="123">
        <v>46197</v>
      </c>
      <c r="F31" s="220" t="s">
        <v>394</v>
      </c>
      <c r="G31" s="239">
        <v>1</v>
      </c>
      <c r="H31" s="239" t="s">
        <v>392</v>
      </c>
      <c r="I31" s="124">
        <v>3179</v>
      </c>
      <c r="J31" s="100">
        <f>I31</f>
        <v>3179</v>
      </c>
      <c r="K31" s="125"/>
      <c r="L31" s="176">
        <f>J31</f>
        <v>3179</v>
      </c>
    </row>
    <row r="32" spans="2:12" ht="28.5">
      <c r="B32" s="173" t="s">
        <v>407</v>
      </c>
      <c r="C32" s="219" t="s">
        <v>167</v>
      </c>
      <c r="D32" s="219">
        <v>88309</v>
      </c>
      <c r="E32" s="123">
        <v>46031</v>
      </c>
      <c r="F32" s="220" t="s">
        <v>366</v>
      </c>
      <c r="G32" s="124">
        <v>1</v>
      </c>
      <c r="H32" s="124" t="s">
        <v>202</v>
      </c>
      <c r="I32" s="100">
        <v>29.39</v>
      </c>
      <c r="J32" s="100">
        <f t="shared" si="0"/>
        <v>29.39</v>
      </c>
      <c r="K32" s="125"/>
      <c r="L32" s="176">
        <f>TRUNC(G32*J32,2)</f>
        <v>29.39</v>
      </c>
    </row>
    <row r="33" spans="2:17" ht="29.25" thickBot="1">
      <c r="B33" s="173" t="s">
        <v>408</v>
      </c>
      <c r="C33" s="178" t="s">
        <v>167</v>
      </c>
      <c r="D33" s="229">
        <v>88316</v>
      </c>
      <c r="E33" s="179">
        <v>46031</v>
      </c>
      <c r="F33" s="199" t="s">
        <v>214</v>
      </c>
      <c r="G33" s="180">
        <v>1</v>
      </c>
      <c r="H33" s="181" t="s">
        <v>202</v>
      </c>
      <c r="I33" s="181">
        <v>24.31</v>
      </c>
      <c r="J33" s="181">
        <f t="shared" si="0"/>
        <v>24.31</v>
      </c>
      <c r="K33" s="182"/>
      <c r="L33" s="183">
        <f t="shared" ref="L33" si="5">TRUNC(G33*J33,2)</f>
        <v>24.31</v>
      </c>
    </row>
    <row r="34" spans="2:17" ht="29.25" thickBot="1">
      <c r="B34" s="221">
        <v>4</v>
      </c>
      <c r="C34" s="213" t="s">
        <v>203</v>
      </c>
      <c r="D34" s="214" t="s">
        <v>338</v>
      </c>
      <c r="E34" s="215">
        <v>46031</v>
      </c>
      <c r="F34" s="216" t="s">
        <v>401</v>
      </c>
      <c r="G34" s="217">
        <v>1</v>
      </c>
      <c r="H34" s="218" t="s">
        <v>226</v>
      </c>
      <c r="I34" s="218"/>
      <c r="J34" s="218"/>
      <c r="K34" s="222"/>
      <c r="L34" s="223">
        <f>AVERAGE(L35:L37)+L38+L39</f>
        <v>135.29333333333332</v>
      </c>
    </row>
    <row r="35" spans="2:17" ht="46.5" customHeight="1">
      <c r="B35" s="192" t="s">
        <v>328</v>
      </c>
      <c r="C35" s="219" t="s">
        <v>364</v>
      </c>
      <c r="D35" s="193" t="s">
        <v>273</v>
      </c>
      <c r="E35" s="123">
        <v>46197</v>
      </c>
      <c r="F35" s="195" t="s">
        <v>398</v>
      </c>
      <c r="G35" s="239">
        <v>1</v>
      </c>
      <c r="H35" s="239" t="s">
        <v>392</v>
      </c>
      <c r="I35" s="124">
        <v>109</v>
      </c>
      <c r="J35" s="100">
        <f>I35</f>
        <v>109</v>
      </c>
      <c r="K35" s="125"/>
      <c r="L35" s="176">
        <f>J35</f>
        <v>109</v>
      </c>
    </row>
    <row r="36" spans="2:17" ht="28.5">
      <c r="B36" s="173" t="s">
        <v>210</v>
      </c>
      <c r="C36" s="219" t="s">
        <v>364</v>
      </c>
      <c r="D36" s="174" t="s">
        <v>276</v>
      </c>
      <c r="E36" s="123">
        <v>46197</v>
      </c>
      <c r="F36" s="175" t="s">
        <v>399</v>
      </c>
      <c r="G36" s="239">
        <v>1</v>
      </c>
      <c r="H36" s="239" t="s">
        <v>392</v>
      </c>
      <c r="I36" s="124">
        <v>126.2</v>
      </c>
      <c r="J36" s="100">
        <f>I36</f>
        <v>126.2</v>
      </c>
      <c r="K36" s="125"/>
      <c r="L36" s="176">
        <f>J36</f>
        <v>126.2</v>
      </c>
    </row>
    <row r="37" spans="2:17" ht="28.5">
      <c r="B37" s="173" t="s">
        <v>222</v>
      </c>
      <c r="C37" s="219" t="s">
        <v>364</v>
      </c>
      <c r="D37" s="246" t="s">
        <v>288</v>
      </c>
      <c r="E37" s="123">
        <v>46197</v>
      </c>
      <c r="F37" s="247" t="s">
        <v>400</v>
      </c>
      <c r="G37" s="239">
        <v>1</v>
      </c>
      <c r="H37" s="239" t="s">
        <v>392</v>
      </c>
      <c r="I37" s="124">
        <v>113.05</v>
      </c>
      <c r="J37" s="100">
        <f>I37</f>
        <v>113.05</v>
      </c>
      <c r="K37" s="125"/>
      <c r="L37" s="176">
        <f>J37</f>
        <v>113.05</v>
      </c>
    </row>
    <row r="38" spans="2:17" ht="28.5">
      <c r="B38" s="173" t="s">
        <v>235</v>
      </c>
      <c r="C38" s="219" t="s">
        <v>167</v>
      </c>
      <c r="D38" s="246">
        <v>88316</v>
      </c>
      <c r="E38" s="123">
        <v>46185</v>
      </c>
      <c r="F38" s="247" t="s">
        <v>214</v>
      </c>
      <c r="G38" s="239">
        <v>0.18</v>
      </c>
      <c r="H38" s="239" t="s">
        <v>202</v>
      </c>
      <c r="I38" s="124">
        <v>4.6399999999999997</v>
      </c>
      <c r="J38" s="100">
        <f t="shared" ref="J38" si="6">I38*(1+K38)</f>
        <v>4.6399999999999997</v>
      </c>
      <c r="K38" s="125"/>
      <c r="L38" s="176">
        <f>4.64</f>
        <v>4.6399999999999997</v>
      </c>
    </row>
    <row r="39" spans="2:17" ht="29.25" thickBot="1">
      <c r="B39" s="177" t="s">
        <v>234</v>
      </c>
      <c r="C39" s="229" t="s">
        <v>167</v>
      </c>
      <c r="D39" s="229">
        <v>88267</v>
      </c>
      <c r="E39" s="248">
        <v>46185</v>
      </c>
      <c r="F39" s="199" t="s">
        <v>396</v>
      </c>
      <c r="G39" s="181">
        <v>0.48</v>
      </c>
      <c r="H39" s="181" t="s">
        <v>202</v>
      </c>
      <c r="I39" s="181">
        <v>14.57</v>
      </c>
      <c r="J39" s="181">
        <f t="shared" ref="J39" si="7">I39*(1+K39)</f>
        <v>14.57</v>
      </c>
      <c r="K39" s="182"/>
      <c r="L39" s="183">
        <f>J39</f>
        <v>14.57</v>
      </c>
    </row>
    <row r="40" spans="2:17" ht="15" thickBot="1">
      <c r="B40" s="221">
        <v>5</v>
      </c>
      <c r="C40" s="213" t="s">
        <v>203</v>
      </c>
      <c r="D40" s="214" t="s">
        <v>404</v>
      </c>
      <c r="E40" s="215">
        <v>46031</v>
      </c>
      <c r="F40" s="216" t="s">
        <v>403</v>
      </c>
      <c r="G40" s="217">
        <v>1</v>
      </c>
      <c r="H40" s="218" t="s">
        <v>226</v>
      </c>
      <c r="I40" s="218"/>
      <c r="J40" s="218"/>
      <c r="K40" s="222"/>
      <c r="L40" s="223">
        <f>AVERAGE(L41:L43)+L44</f>
        <v>109.84666666666666</v>
      </c>
      <c r="Q40" s="207" t="s">
        <v>405</v>
      </c>
    </row>
    <row r="41" spans="2:17" ht="28.5">
      <c r="B41" s="173" t="s">
        <v>211</v>
      </c>
      <c r="C41" s="219" t="s">
        <v>364</v>
      </c>
      <c r="D41" s="193" t="s">
        <v>273</v>
      </c>
      <c r="E41" s="123">
        <v>46197</v>
      </c>
      <c r="F41" s="195" t="s">
        <v>402</v>
      </c>
      <c r="G41" s="239">
        <v>1</v>
      </c>
      <c r="H41" s="239" t="s">
        <v>392</v>
      </c>
      <c r="I41" s="124">
        <v>108.51</v>
      </c>
      <c r="J41" s="100">
        <f>I41</f>
        <v>108.51</v>
      </c>
      <c r="K41" s="125"/>
      <c r="L41" s="176">
        <f>J41</f>
        <v>108.51</v>
      </c>
    </row>
    <row r="42" spans="2:17" ht="28.5">
      <c r="B42" s="173" t="s">
        <v>219</v>
      </c>
      <c r="C42" s="219" t="s">
        <v>364</v>
      </c>
      <c r="D42" s="174" t="s">
        <v>276</v>
      </c>
      <c r="E42" s="123">
        <v>46197</v>
      </c>
      <c r="F42" s="175" t="s">
        <v>399</v>
      </c>
      <c r="G42" s="239">
        <v>1</v>
      </c>
      <c r="H42" s="239" t="s">
        <v>392</v>
      </c>
      <c r="I42" s="124">
        <v>101.98</v>
      </c>
      <c r="J42" s="100">
        <f>I42</f>
        <v>101.98</v>
      </c>
      <c r="K42" s="125"/>
      <c r="L42" s="176">
        <f>J42</f>
        <v>101.98</v>
      </c>
    </row>
    <row r="43" spans="2:17" ht="28.5">
      <c r="B43" s="173" t="s">
        <v>220</v>
      </c>
      <c r="C43" s="219" t="s">
        <v>364</v>
      </c>
      <c r="D43" s="174" t="s">
        <v>288</v>
      </c>
      <c r="E43" s="123">
        <v>46197</v>
      </c>
      <c r="F43" s="175" t="s">
        <v>400</v>
      </c>
      <c r="G43" s="239">
        <v>1</v>
      </c>
      <c r="H43" s="239" t="s">
        <v>392</v>
      </c>
      <c r="I43" s="124">
        <v>105.13</v>
      </c>
      <c r="J43" s="100">
        <f>I43</f>
        <v>105.13</v>
      </c>
      <c r="K43" s="125"/>
      <c r="L43" s="176">
        <f>J43</f>
        <v>105.13</v>
      </c>
    </row>
    <row r="44" spans="2:17" ht="29.25" thickBot="1">
      <c r="B44" s="173" t="s">
        <v>304</v>
      </c>
      <c r="C44" s="229" t="s">
        <v>167</v>
      </c>
      <c r="D44" s="229">
        <v>88316</v>
      </c>
      <c r="E44" s="248">
        <v>46185</v>
      </c>
      <c r="F44" s="199" t="s">
        <v>214</v>
      </c>
      <c r="G44" s="181">
        <v>0.18</v>
      </c>
      <c r="H44" s="181" t="s">
        <v>202</v>
      </c>
      <c r="I44" s="181">
        <v>4.6399999999999997</v>
      </c>
      <c r="J44" s="181">
        <f t="shared" ref="J44" si="8">I44*(1+K44)</f>
        <v>4.6399999999999997</v>
      </c>
      <c r="K44" s="182"/>
      <c r="L44" s="183">
        <f>4.64</f>
        <v>4.6399999999999997</v>
      </c>
    </row>
  </sheetData>
  <mergeCells count="28">
    <mergeCell ref="B3:D3"/>
    <mergeCell ref="E3:L3"/>
    <mergeCell ref="B1:L1"/>
    <mergeCell ref="B2:D2"/>
    <mergeCell ref="E2:F2"/>
    <mergeCell ref="I2:J2"/>
    <mergeCell ref="K2:L2"/>
    <mergeCell ref="B8:E8"/>
    <mergeCell ref="G8:L8"/>
    <mergeCell ref="B7:F7"/>
    <mergeCell ref="B4:D4"/>
    <mergeCell ref="E4:H4"/>
    <mergeCell ref="I4:J4"/>
    <mergeCell ref="K4:L4"/>
    <mergeCell ref="B5:D5"/>
    <mergeCell ref="E5:L5"/>
    <mergeCell ref="B6:D6"/>
    <mergeCell ref="E6:H6"/>
    <mergeCell ref="I6:J6"/>
    <mergeCell ref="K6:L6"/>
    <mergeCell ref="G7:L7"/>
    <mergeCell ref="B11:L11"/>
    <mergeCell ref="B9:B10"/>
    <mergeCell ref="C9:C10"/>
    <mergeCell ref="D9:D10"/>
    <mergeCell ref="E9:E10"/>
    <mergeCell ref="F9:F10"/>
    <mergeCell ref="G9:L9"/>
  </mergeCells>
  <phoneticPr fontId="54" type="noConversion"/>
  <conditionalFormatting sqref="C39">
    <cfRule type="expression" dxfId="11" priority="8" stopIfTrue="1">
      <formula>OR($G39="M",$G39="A")</formula>
    </cfRule>
  </conditionalFormatting>
  <conditionalFormatting sqref="C44">
    <cfRule type="expression" dxfId="10" priority="3" stopIfTrue="1">
      <formula>OR($G44="M",$G44="A")</formula>
    </cfRule>
  </conditionalFormatting>
  <conditionalFormatting sqref="D12:D44">
    <cfRule type="expression" dxfId="9" priority="4" stopIfTrue="1">
      <formula>OR($G12="M",$G12="A")</formula>
    </cfRule>
  </conditionalFormatting>
  <conditionalFormatting sqref="E39">
    <cfRule type="expression" dxfId="8" priority="7" stopIfTrue="1">
      <formula>OR($G39="M",$G39="A")</formula>
    </cfRule>
  </conditionalFormatting>
  <conditionalFormatting sqref="E44">
    <cfRule type="expression" dxfId="7" priority="2" stopIfTrue="1">
      <formula>OR($G44="M",$G44="A")</formula>
    </cfRule>
  </conditionalFormatting>
  <conditionalFormatting sqref="F28">
    <cfRule type="expression" dxfId="6" priority="14" stopIfTrue="1">
      <formula>OR($G28="M",$G28="A")</formula>
    </cfRule>
  </conditionalFormatting>
  <conditionalFormatting sqref="F34">
    <cfRule type="expression" dxfId="5" priority="13" stopIfTrue="1">
      <formula>OR($G34="M",$G34="A")</formula>
    </cfRule>
  </conditionalFormatting>
  <conditionalFormatting sqref="F40">
    <cfRule type="expression" dxfId="4" priority="5" stopIfTrue="1">
      <formula>OR($G40="M",$G40="A")</formula>
    </cfRule>
  </conditionalFormatting>
  <pageMargins left="0.511811024" right="0.511811024" top="0.78740157499999996" bottom="0.78740157499999996" header="0.31496062000000002" footer="0.31496062000000002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3"/>
  <dimension ref="A1:H250"/>
  <sheetViews>
    <sheetView topLeftCell="F1" workbookViewId="0">
      <selection activeCell="H3" sqref="H3"/>
    </sheetView>
  </sheetViews>
  <sheetFormatPr defaultColWidth="9.140625" defaultRowHeight="15"/>
  <cols>
    <col min="1" max="1" width="26.140625" hidden="1" customWidth="1"/>
    <col min="2" max="2" width="7.140625" hidden="1" customWidth="1"/>
    <col min="3" max="3" width="69.5703125" hidden="1" customWidth="1"/>
    <col min="4" max="5" width="7" hidden="1" customWidth="1"/>
    <col min="6" max="6" width="29" bestFit="1" customWidth="1"/>
    <col min="7" max="7" width="13.5703125" bestFit="1" customWidth="1"/>
    <col min="8" max="8" width="78.85546875" bestFit="1" customWidth="1"/>
  </cols>
  <sheetData>
    <row r="1" spans="1:8" ht="15.75" thickBot="1">
      <c r="A1" s="5" t="s">
        <v>143</v>
      </c>
      <c r="B1" s="2" t="s">
        <v>156</v>
      </c>
      <c r="C1" s="2" t="s">
        <v>148</v>
      </c>
      <c r="D1" s="2" t="s">
        <v>157</v>
      </c>
      <c r="E1" s="2" t="s">
        <v>158</v>
      </c>
      <c r="F1" s="5" t="s">
        <v>143</v>
      </c>
      <c r="G1" s="2" t="s">
        <v>160</v>
      </c>
      <c r="H1" s="2" t="s">
        <v>148</v>
      </c>
    </row>
    <row r="2" spans="1:8" ht="15.75" thickBot="1">
      <c r="A2" s="4" t="s">
        <v>152</v>
      </c>
      <c r="B2" s="6">
        <v>2</v>
      </c>
      <c r="C2" s="6" t="s">
        <v>46</v>
      </c>
      <c r="D2">
        <v>1</v>
      </c>
      <c r="E2" t="e">
        <f>IF(A2=$F$2,B2,"")</f>
        <v>#REF!</v>
      </c>
      <c r="F2" t="e">
        <f>IF(#REF!=0,"",#REF!)</f>
        <v>#REF!</v>
      </c>
      <c r="G2" t="str">
        <f>IFERROR(SMALL($E$2:$E$250,D2),"")</f>
        <v/>
      </c>
      <c r="H2" t="str">
        <f>IFERROR(VLOOKUP(G2,#REF!,2,FALSE),"")</f>
        <v/>
      </c>
    </row>
    <row r="3" spans="1:8" ht="15.75" thickBot="1">
      <c r="A3" s="4" t="s">
        <v>153</v>
      </c>
      <c r="B3" s="6">
        <v>2</v>
      </c>
      <c r="C3" s="6" t="s">
        <v>46</v>
      </c>
      <c r="D3">
        <v>2</v>
      </c>
      <c r="E3" t="e">
        <f t="shared" ref="E3:E66" si="0">IF(A3=$F$2,B3,"")</f>
        <v>#REF!</v>
      </c>
      <c r="G3" t="str">
        <f t="shared" ref="G3:G66" si="1">IFERROR(SMALL($E$2:$E$250,D3),"")</f>
        <v/>
      </c>
      <c r="H3" t="str">
        <f>IFERROR(VLOOKUP(G3,#REF!,2,FALSE),"")</f>
        <v/>
      </c>
    </row>
    <row r="4" spans="1:8" ht="15.75" thickBot="1">
      <c r="A4" s="4" t="s">
        <v>153</v>
      </c>
      <c r="B4" s="6">
        <v>3</v>
      </c>
      <c r="C4" s="6" t="s">
        <v>123</v>
      </c>
      <c r="D4">
        <v>3</v>
      </c>
      <c r="E4" t="e">
        <f t="shared" si="0"/>
        <v>#REF!</v>
      </c>
      <c r="G4" t="str">
        <f t="shared" si="1"/>
        <v/>
      </c>
      <c r="H4" t="str">
        <f>IFERROR(VLOOKUP(G4,#REF!,2,FALSE),"")</f>
        <v/>
      </c>
    </row>
    <row r="5" spans="1:8" ht="15.75" thickBot="1">
      <c r="A5" s="4" t="s">
        <v>151</v>
      </c>
      <c r="B5" s="6">
        <v>3</v>
      </c>
      <c r="C5" s="6" t="s">
        <v>123</v>
      </c>
      <c r="D5">
        <v>4</v>
      </c>
      <c r="E5" t="e">
        <f t="shared" si="0"/>
        <v>#REF!</v>
      </c>
      <c r="G5" t="str">
        <f t="shared" si="1"/>
        <v/>
      </c>
      <c r="H5" t="str">
        <f>IFERROR(VLOOKUP(G5,#REF!,2,FALSE),"")</f>
        <v/>
      </c>
    </row>
    <row r="6" spans="1:8" ht="15.75" thickBot="1">
      <c r="A6" s="4" t="s">
        <v>144</v>
      </c>
      <c r="B6" s="6">
        <v>7</v>
      </c>
      <c r="C6" s="6" t="s">
        <v>104</v>
      </c>
      <c r="D6">
        <v>5</v>
      </c>
      <c r="E6" t="e">
        <f t="shared" si="0"/>
        <v>#REF!</v>
      </c>
      <c r="G6" t="str">
        <f t="shared" si="1"/>
        <v/>
      </c>
      <c r="H6" t="str">
        <f>IFERROR(VLOOKUP(G6,#REF!,2,FALSE),"")</f>
        <v/>
      </c>
    </row>
    <row r="7" spans="1:8" ht="15.75" thickBot="1">
      <c r="A7" s="4" t="s">
        <v>144</v>
      </c>
      <c r="B7" s="6">
        <v>8</v>
      </c>
      <c r="C7" s="6" t="s">
        <v>99</v>
      </c>
      <c r="D7">
        <v>6</v>
      </c>
      <c r="E7" t="e">
        <f t="shared" si="0"/>
        <v>#REF!</v>
      </c>
      <c r="G7" t="str">
        <f t="shared" si="1"/>
        <v/>
      </c>
      <c r="H7" t="str">
        <f>IFERROR(VLOOKUP(G7,#REF!,2,FALSE),"")</f>
        <v/>
      </c>
    </row>
    <row r="8" spans="1:8" ht="15.75" thickBot="1">
      <c r="A8" s="4" t="s">
        <v>144</v>
      </c>
      <c r="B8" s="6">
        <v>9</v>
      </c>
      <c r="C8" s="6" t="s">
        <v>105</v>
      </c>
      <c r="D8">
        <v>7</v>
      </c>
      <c r="E8" t="e">
        <f t="shared" si="0"/>
        <v>#REF!</v>
      </c>
      <c r="G8" t="str">
        <f t="shared" si="1"/>
        <v/>
      </c>
      <c r="H8" t="str">
        <f>IFERROR(VLOOKUP(G8,#REF!,2,FALSE),"")</f>
        <v/>
      </c>
    </row>
    <row r="9" spans="1:8" ht="15.75" thickBot="1">
      <c r="A9" s="4" t="s">
        <v>144</v>
      </c>
      <c r="B9" s="6">
        <v>10</v>
      </c>
      <c r="C9" s="6" t="s">
        <v>103</v>
      </c>
      <c r="D9">
        <v>8</v>
      </c>
      <c r="E9" t="e">
        <f t="shared" si="0"/>
        <v>#REF!</v>
      </c>
      <c r="G9" t="str">
        <f t="shared" si="1"/>
        <v/>
      </c>
      <c r="H9" t="str">
        <f>IFERROR(VLOOKUP(G9,#REF!,2,FALSE),"")</f>
        <v/>
      </c>
    </row>
    <row r="10" spans="1:8" ht="15.75" thickBot="1">
      <c r="A10" s="4" t="s">
        <v>144</v>
      </c>
      <c r="B10" s="6">
        <v>11</v>
      </c>
      <c r="C10" s="6" t="s">
        <v>109</v>
      </c>
      <c r="D10">
        <v>9</v>
      </c>
      <c r="E10" t="e">
        <f t="shared" si="0"/>
        <v>#REF!</v>
      </c>
      <c r="G10" t="str">
        <f t="shared" si="1"/>
        <v/>
      </c>
      <c r="H10" t="str">
        <f>IFERROR(VLOOKUP(G10,#REF!,2,FALSE),"")</f>
        <v/>
      </c>
    </row>
    <row r="11" spans="1:8" ht="15.75" thickBot="1">
      <c r="A11" s="4" t="s">
        <v>144</v>
      </c>
      <c r="B11" s="6">
        <v>12</v>
      </c>
      <c r="C11" s="6" t="s">
        <v>100</v>
      </c>
      <c r="D11">
        <v>10</v>
      </c>
      <c r="E11" t="e">
        <f t="shared" si="0"/>
        <v>#REF!</v>
      </c>
      <c r="G11" t="str">
        <f t="shared" si="1"/>
        <v/>
      </c>
      <c r="H11" t="str">
        <f>IFERROR(VLOOKUP(G11,#REF!,2,FALSE),"")</f>
        <v/>
      </c>
    </row>
    <row r="12" spans="1:8" ht="15.75" thickBot="1">
      <c r="A12" s="4" t="s">
        <v>144</v>
      </c>
      <c r="B12" s="6">
        <v>13</v>
      </c>
      <c r="C12" s="6" t="s">
        <v>106</v>
      </c>
      <c r="D12">
        <v>11</v>
      </c>
      <c r="E12" t="e">
        <f t="shared" si="0"/>
        <v>#REF!</v>
      </c>
      <c r="G12" t="str">
        <f t="shared" si="1"/>
        <v/>
      </c>
      <c r="H12" t="str">
        <f>IFERROR(VLOOKUP(G12,#REF!,2,FALSE),"")</f>
        <v/>
      </c>
    </row>
    <row r="13" spans="1:8" ht="15.75" thickBot="1">
      <c r="A13" s="4" t="s">
        <v>144</v>
      </c>
      <c r="B13" s="6">
        <v>14</v>
      </c>
      <c r="C13" s="6" t="s">
        <v>102</v>
      </c>
      <c r="D13">
        <v>12</v>
      </c>
      <c r="E13" t="e">
        <f t="shared" si="0"/>
        <v>#REF!</v>
      </c>
      <c r="G13" t="str">
        <f t="shared" si="1"/>
        <v/>
      </c>
      <c r="H13" t="str">
        <f>IFERROR(VLOOKUP(G13,#REF!,2,FALSE),"")</f>
        <v/>
      </c>
    </row>
    <row r="14" spans="1:8" ht="15.75" thickBot="1">
      <c r="A14" s="4" t="s">
        <v>144</v>
      </c>
      <c r="B14" s="6">
        <v>15</v>
      </c>
      <c r="C14" s="6" t="s">
        <v>107</v>
      </c>
      <c r="D14">
        <v>13</v>
      </c>
      <c r="E14" t="e">
        <f t="shared" si="0"/>
        <v>#REF!</v>
      </c>
      <c r="G14" t="str">
        <f t="shared" si="1"/>
        <v/>
      </c>
      <c r="H14" t="str">
        <f>IFERROR(VLOOKUP(G14,#REF!,2,FALSE),"")</f>
        <v/>
      </c>
    </row>
    <row r="15" spans="1:8" ht="15.75" thickBot="1">
      <c r="A15" s="4" t="s">
        <v>144</v>
      </c>
      <c r="B15" s="6">
        <v>16</v>
      </c>
      <c r="C15" s="6" t="s">
        <v>101</v>
      </c>
      <c r="D15">
        <v>14</v>
      </c>
      <c r="E15" t="e">
        <f t="shared" si="0"/>
        <v>#REF!</v>
      </c>
      <c r="G15" t="str">
        <f t="shared" si="1"/>
        <v/>
      </c>
      <c r="H15" t="str">
        <f>IFERROR(VLOOKUP(G15,#REF!,2,FALSE),"")</f>
        <v/>
      </c>
    </row>
    <row r="16" spans="1:8" ht="15.75" thickBot="1">
      <c r="A16" s="4" t="s">
        <v>144</v>
      </c>
      <c r="B16" s="6">
        <v>17</v>
      </c>
      <c r="C16" s="6" t="s">
        <v>108</v>
      </c>
      <c r="D16">
        <v>15</v>
      </c>
      <c r="E16" t="e">
        <f t="shared" si="0"/>
        <v>#REF!</v>
      </c>
      <c r="G16" t="str">
        <f t="shared" si="1"/>
        <v/>
      </c>
      <c r="H16" t="str">
        <f>IFERROR(VLOOKUP(G16,#REF!,2,FALSE),"")</f>
        <v/>
      </c>
    </row>
    <row r="17" spans="1:8" ht="15.75" thickBot="1">
      <c r="A17" s="4" t="s">
        <v>151</v>
      </c>
      <c r="B17" s="6">
        <v>29</v>
      </c>
      <c r="C17" s="6" t="s">
        <v>97</v>
      </c>
      <c r="D17">
        <v>16</v>
      </c>
      <c r="E17" t="e">
        <f t="shared" si="0"/>
        <v>#REF!</v>
      </c>
      <c r="G17" t="str">
        <f t="shared" si="1"/>
        <v/>
      </c>
      <c r="H17" t="str">
        <f>IFERROR(VLOOKUP(G17,#REF!,2,FALSE),"")</f>
        <v/>
      </c>
    </row>
    <row r="18" spans="1:8" ht="15.75" thickBot="1">
      <c r="A18" s="4" t="s">
        <v>151</v>
      </c>
      <c r="B18" s="6">
        <v>30</v>
      </c>
      <c r="C18" s="6" t="s">
        <v>98</v>
      </c>
      <c r="D18">
        <v>17</v>
      </c>
      <c r="E18" t="e">
        <f t="shared" si="0"/>
        <v>#REF!</v>
      </c>
      <c r="G18" t="str">
        <f t="shared" si="1"/>
        <v/>
      </c>
      <c r="H18" t="str">
        <f>IFERROR(VLOOKUP(G18,#REF!,2,FALSE),"")</f>
        <v/>
      </c>
    </row>
    <row r="19" spans="1:8" ht="15.75" thickBot="1">
      <c r="A19" s="4" t="s">
        <v>153</v>
      </c>
      <c r="B19" s="6">
        <v>31</v>
      </c>
      <c r="C19" s="6" t="s">
        <v>125</v>
      </c>
      <c r="D19">
        <v>18</v>
      </c>
      <c r="E19" t="e">
        <f t="shared" si="0"/>
        <v>#REF!</v>
      </c>
      <c r="G19" t="str">
        <f t="shared" si="1"/>
        <v/>
      </c>
      <c r="H19" t="str">
        <f>IFERROR(VLOOKUP(G19,#REF!,2,FALSE),"")</f>
        <v/>
      </c>
    </row>
    <row r="20" spans="1:8" ht="15.75" thickBot="1">
      <c r="A20" s="4" t="s">
        <v>151</v>
      </c>
      <c r="B20" s="6">
        <v>31</v>
      </c>
      <c r="C20" s="6" t="s">
        <v>125</v>
      </c>
      <c r="D20">
        <v>19</v>
      </c>
      <c r="E20" t="e">
        <f t="shared" si="0"/>
        <v>#REF!</v>
      </c>
      <c r="G20" t="str">
        <f t="shared" si="1"/>
        <v/>
      </c>
      <c r="H20" t="str">
        <f>IFERROR(VLOOKUP(G20,#REF!,2,FALSE),"")</f>
        <v/>
      </c>
    </row>
    <row r="21" spans="1:8" ht="15.75" thickBot="1">
      <c r="A21" s="4" t="s">
        <v>152</v>
      </c>
      <c r="B21" s="6">
        <v>33</v>
      </c>
      <c r="C21" s="6" t="s">
        <v>75</v>
      </c>
      <c r="D21">
        <v>20</v>
      </c>
      <c r="E21" t="e">
        <f t="shared" si="0"/>
        <v>#REF!</v>
      </c>
      <c r="G21" t="str">
        <f t="shared" si="1"/>
        <v/>
      </c>
      <c r="H21" t="str">
        <f>IFERROR(VLOOKUP(G21,#REF!,2,FALSE),"")</f>
        <v/>
      </c>
    </row>
    <row r="22" spans="1:8" ht="15.75" thickBot="1">
      <c r="A22" s="4" t="s">
        <v>152</v>
      </c>
      <c r="B22" s="6">
        <v>34</v>
      </c>
      <c r="C22" s="6" t="s">
        <v>77</v>
      </c>
      <c r="D22">
        <v>21</v>
      </c>
      <c r="E22" t="e">
        <f t="shared" si="0"/>
        <v>#REF!</v>
      </c>
      <c r="G22" t="str">
        <f t="shared" si="1"/>
        <v/>
      </c>
      <c r="H22" t="str">
        <f>IFERROR(VLOOKUP(G22,#REF!,2,FALSE),"")</f>
        <v/>
      </c>
    </row>
    <row r="23" spans="1:8" ht="15.75" thickBot="1">
      <c r="A23" s="4" t="s">
        <v>153</v>
      </c>
      <c r="B23" s="6">
        <v>34</v>
      </c>
      <c r="C23" s="6" t="s">
        <v>77</v>
      </c>
      <c r="D23">
        <v>22</v>
      </c>
      <c r="E23" t="e">
        <f t="shared" si="0"/>
        <v>#REF!</v>
      </c>
      <c r="G23" t="str">
        <f t="shared" si="1"/>
        <v/>
      </c>
      <c r="H23" t="str">
        <f>IFERROR(VLOOKUP(G23,#REF!,2,FALSE),"")</f>
        <v/>
      </c>
    </row>
    <row r="24" spans="1:8" ht="15.75" thickBot="1">
      <c r="A24" s="4" t="s">
        <v>152</v>
      </c>
      <c r="B24" s="6">
        <v>35</v>
      </c>
      <c r="C24" s="6" t="s">
        <v>31</v>
      </c>
      <c r="D24">
        <v>23</v>
      </c>
      <c r="E24" t="e">
        <f t="shared" si="0"/>
        <v>#REF!</v>
      </c>
      <c r="G24" t="str">
        <f t="shared" si="1"/>
        <v/>
      </c>
      <c r="H24" t="str">
        <f>IFERROR(VLOOKUP(G24,#REF!,2,FALSE),"")</f>
        <v/>
      </c>
    </row>
    <row r="25" spans="1:8" ht="15.75" thickBot="1">
      <c r="A25" s="4" t="s">
        <v>153</v>
      </c>
      <c r="B25" s="6">
        <v>35</v>
      </c>
      <c r="C25" s="6" t="s">
        <v>31</v>
      </c>
      <c r="D25">
        <v>24</v>
      </c>
      <c r="E25" t="e">
        <f t="shared" si="0"/>
        <v>#REF!</v>
      </c>
      <c r="G25" t="str">
        <f t="shared" si="1"/>
        <v/>
      </c>
      <c r="H25" t="str">
        <f>IFERROR(VLOOKUP(G25,#REF!,2,FALSE),"")</f>
        <v/>
      </c>
    </row>
    <row r="26" spans="1:8" ht="15.75" thickBot="1">
      <c r="A26" s="4" t="s">
        <v>153</v>
      </c>
      <c r="B26" s="6">
        <v>37</v>
      </c>
      <c r="C26" s="6" t="s">
        <v>124</v>
      </c>
      <c r="D26">
        <v>25</v>
      </c>
      <c r="E26" t="e">
        <f t="shared" si="0"/>
        <v>#REF!</v>
      </c>
      <c r="G26" t="str">
        <f t="shared" si="1"/>
        <v/>
      </c>
      <c r="H26" t="str">
        <f>IFERROR(VLOOKUP(G26,#REF!,2,FALSE),"")</f>
        <v/>
      </c>
    </row>
    <row r="27" spans="1:8" ht="15.75" thickBot="1">
      <c r="A27" s="4" t="s">
        <v>151</v>
      </c>
      <c r="B27" s="6">
        <v>37</v>
      </c>
      <c r="C27" s="6" t="s">
        <v>124</v>
      </c>
      <c r="D27">
        <v>26</v>
      </c>
      <c r="E27" t="e">
        <f t="shared" si="0"/>
        <v>#REF!</v>
      </c>
      <c r="G27" t="str">
        <f t="shared" si="1"/>
        <v/>
      </c>
      <c r="H27" t="str">
        <f>IFERROR(VLOOKUP(G27,#REF!,2,FALSE),"")</f>
        <v/>
      </c>
    </row>
    <row r="28" spans="1:8" ht="15.75" thickBot="1">
      <c r="A28" s="4" t="s">
        <v>153</v>
      </c>
      <c r="B28" s="6">
        <v>42</v>
      </c>
      <c r="C28" s="6" t="s">
        <v>126</v>
      </c>
      <c r="D28">
        <v>27</v>
      </c>
      <c r="E28" t="e">
        <f t="shared" si="0"/>
        <v>#REF!</v>
      </c>
      <c r="G28" t="str">
        <f t="shared" si="1"/>
        <v/>
      </c>
      <c r="H28" t="str">
        <f>IFERROR(VLOOKUP(G28,#REF!,2,FALSE),"")</f>
        <v/>
      </c>
    </row>
    <row r="29" spans="1:8" ht="15.75" thickBot="1">
      <c r="A29" s="4" t="s">
        <v>151</v>
      </c>
      <c r="B29" s="6">
        <v>42</v>
      </c>
      <c r="C29" s="6" t="s">
        <v>126</v>
      </c>
      <c r="D29">
        <v>28</v>
      </c>
      <c r="E29" t="e">
        <f t="shared" si="0"/>
        <v>#REF!</v>
      </c>
      <c r="G29" t="str">
        <f t="shared" si="1"/>
        <v/>
      </c>
      <c r="H29" t="str">
        <f>IFERROR(VLOOKUP(G29,#REF!,2,FALSE),"")</f>
        <v/>
      </c>
    </row>
    <row r="30" spans="1:8" ht="15.75" thickBot="1">
      <c r="A30" s="4" t="s">
        <v>153</v>
      </c>
      <c r="B30" s="6">
        <v>45</v>
      </c>
      <c r="C30" s="6" t="s">
        <v>111</v>
      </c>
      <c r="D30">
        <v>29</v>
      </c>
      <c r="E30" t="e">
        <f t="shared" si="0"/>
        <v>#REF!</v>
      </c>
      <c r="G30" t="str">
        <f t="shared" si="1"/>
        <v/>
      </c>
      <c r="H30" t="str">
        <f>IFERROR(VLOOKUP(G30,#REF!,2,FALSE),"")</f>
        <v/>
      </c>
    </row>
    <row r="31" spans="1:8" ht="15.75" thickBot="1">
      <c r="A31" s="4" t="s">
        <v>151</v>
      </c>
      <c r="B31" s="6">
        <v>45</v>
      </c>
      <c r="C31" s="6" t="s">
        <v>111</v>
      </c>
      <c r="D31">
        <v>30</v>
      </c>
      <c r="E31" t="e">
        <f t="shared" si="0"/>
        <v>#REF!</v>
      </c>
      <c r="G31" t="str">
        <f t="shared" si="1"/>
        <v/>
      </c>
      <c r="H31" t="str">
        <f>IFERROR(VLOOKUP(G31,#REF!,2,FALSE),"")</f>
        <v/>
      </c>
    </row>
    <row r="32" spans="1:8" ht="15.75" thickBot="1">
      <c r="A32" s="4" t="s">
        <v>153</v>
      </c>
      <c r="B32" s="6">
        <v>47</v>
      </c>
      <c r="C32" s="6" t="s">
        <v>122</v>
      </c>
      <c r="D32">
        <v>31</v>
      </c>
      <c r="E32" t="e">
        <f t="shared" si="0"/>
        <v>#REF!</v>
      </c>
      <c r="G32" t="str">
        <f t="shared" si="1"/>
        <v/>
      </c>
      <c r="H32" t="str">
        <f>IFERROR(VLOOKUP(G32,#REF!,2,FALSE),"")</f>
        <v/>
      </c>
    </row>
    <row r="33" spans="1:8" ht="15.75" thickBot="1">
      <c r="A33" s="4" t="s">
        <v>151</v>
      </c>
      <c r="B33" s="6">
        <v>47</v>
      </c>
      <c r="C33" s="6" t="s">
        <v>122</v>
      </c>
      <c r="D33">
        <v>32</v>
      </c>
      <c r="E33" t="e">
        <f t="shared" si="0"/>
        <v>#REF!</v>
      </c>
      <c r="G33" t="str">
        <f t="shared" si="1"/>
        <v/>
      </c>
      <c r="H33" t="str">
        <f>IFERROR(VLOOKUP(G33,#REF!,2,FALSE),"")</f>
        <v/>
      </c>
    </row>
    <row r="34" spans="1:8" ht="15.75" thickBot="1">
      <c r="A34" s="4" t="s">
        <v>153</v>
      </c>
      <c r="B34" s="6">
        <v>52</v>
      </c>
      <c r="C34" s="6" t="s">
        <v>117</v>
      </c>
      <c r="D34">
        <v>33</v>
      </c>
      <c r="E34" t="e">
        <f t="shared" si="0"/>
        <v>#REF!</v>
      </c>
      <c r="G34" t="str">
        <f t="shared" si="1"/>
        <v/>
      </c>
      <c r="H34" t="str">
        <f>IFERROR(VLOOKUP(G34,#REF!,2,FALSE),"")</f>
        <v/>
      </c>
    </row>
    <row r="35" spans="1:8" ht="15.75" thickBot="1">
      <c r="A35" s="4" t="s">
        <v>151</v>
      </c>
      <c r="B35" s="6">
        <v>52</v>
      </c>
      <c r="C35" s="6" t="s">
        <v>117</v>
      </c>
      <c r="D35">
        <v>34</v>
      </c>
      <c r="E35" t="e">
        <f t="shared" si="0"/>
        <v>#REF!</v>
      </c>
      <c r="G35" t="str">
        <f t="shared" si="1"/>
        <v/>
      </c>
      <c r="H35" t="str">
        <f>IFERROR(VLOOKUP(G35,#REF!,2,FALSE),"")</f>
        <v/>
      </c>
    </row>
    <row r="36" spans="1:8" ht="15.75" thickBot="1">
      <c r="A36" s="4" t="s">
        <v>153</v>
      </c>
      <c r="B36" s="6">
        <v>57</v>
      </c>
      <c r="C36" s="6" t="s">
        <v>118</v>
      </c>
      <c r="D36">
        <v>35</v>
      </c>
      <c r="E36" t="e">
        <f t="shared" si="0"/>
        <v>#REF!</v>
      </c>
      <c r="G36" t="str">
        <f t="shared" si="1"/>
        <v/>
      </c>
      <c r="H36" t="str">
        <f>IFERROR(VLOOKUP(G36,#REF!,2,FALSE),"")</f>
        <v/>
      </c>
    </row>
    <row r="37" spans="1:8" ht="15.75" thickBot="1">
      <c r="A37" s="4" t="s">
        <v>151</v>
      </c>
      <c r="B37" s="6">
        <v>57</v>
      </c>
      <c r="C37" s="6" t="s">
        <v>118</v>
      </c>
      <c r="D37">
        <v>36</v>
      </c>
      <c r="E37" t="e">
        <f t="shared" si="0"/>
        <v>#REF!</v>
      </c>
      <c r="G37" t="str">
        <f t="shared" si="1"/>
        <v/>
      </c>
      <c r="H37" t="str">
        <f>IFERROR(VLOOKUP(G37,#REF!,2,FALSE),"")</f>
        <v/>
      </c>
    </row>
    <row r="38" spans="1:8" ht="15.75" thickBot="1">
      <c r="A38" s="4" t="s">
        <v>153</v>
      </c>
      <c r="B38" s="6">
        <v>59</v>
      </c>
      <c r="C38" s="6" t="s">
        <v>121</v>
      </c>
      <c r="D38">
        <v>37</v>
      </c>
      <c r="E38" t="e">
        <f t="shared" si="0"/>
        <v>#REF!</v>
      </c>
      <c r="G38" t="str">
        <f t="shared" si="1"/>
        <v/>
      </c>
      <c r="H38" t="str">
        <f>IFERROR(VLOOKUP(G38,#REF!,2,FALSE),"")</f>
        <v/>
      </c>
    </row>
    <row r="39" spans="1:8" ht="15.75" thickBot="1">
      <c r="A39" s="4" t="s">
        <v>151</v>
      </c>
      <c r="B39" s="6">
        <v>59</v>
      </c>
      <c r="C39" s="6" t="s">
        <v>121</v>
      </c>
      <c r="D39">
        <v>38</v>
      </c>
      <c r="E39" t="e">
        <f t="shared" si="0"/>
        <v>#REF!</v>
      </c>
      <c r="G39" t="str">
        <f t="shared" si="1"/>
        <v/>
      </c>
      <c r="H39" t="str">
        <f>IFERROR(VLOOKUP(G39,#REF!,2,FALSE),"")</f>
        <v/>
      </c>
    </row>
    <row r="40" spans="1:8" ht="15.75" thickBot="1">
      <c r="A40" s="4" t="s">
        <v>153</v>
      </c>
      <c r="B40" s="6">
        <v>62</v>
      </c>
      <c r="C40" s="6" t="s">
        <v>116</v>
      </c>
      <c r="D40">
        <v>39</v>
      </c>
      <c r="E40" t="e">
        <f t="shared" si="0"/>
        <v>#REF!</v>
      </c>
      <c r="G40" t="str">
        <f t="shared" si="1"/>
        <v/>
      </c>
      <c r="H40" t="str">
        <f>IFERROR(VLOOKUP(G40,#REF!,2,FALSE),"")</f>
        <v/>
      </c>
    </row>
    <row r="41" spans="1:8" ht="15.75" thickBot="1">
      <c r="A41" s="4" t="s">
        <v>151</v>
      </c>
      <c r="B41" s="6">
        <v>62</v>
      </c>
      <c r="C41" s="6" t="s">
        <v>116</v>
      </c>
      <c r="D41">
        <v>40</v>
      </c>
      <c r="E41" t="e">
        <f t="shared" si="0"/>
        <v>#REF!</v>
      </c>
      <c r="G41" t="str">
        <f t="shared" si="1"/>
        <v/>
      </c>
      <c r="H41" t="str">
        <f>IFERROR(VLOOKUP(G41,#REF!,2,FALSE),"")</f>
        <v/>
      </c>
    </row>
    <row r="42" spans="1:8" ht="15.75" thickBot="1">
      <c r="A42" s="4" t="s">
        <v>154</v>
      </c>
      <c r="B42" s="6">
        <v>63</v>
      </c>
      <c r="C42" s="6" t="s">
        <v>115</v>
      </c>
      <c r="D42">
        <v>41</v>
      </c>
      <c r="E42" t="e">
        <f t="shared" si="0"/>
        <v>#REF!</v>
      </c>
      <c r="G42" t="str">
        <f t="shared" si="1"/>
        <v/>
      </c>
      <c r="H42" t="str">
        <f>IFERROR(VLOOKUP(G42,#REF!,2,FALSE),"")</f>
        <v/>
      </c>
    </row>
    <row r="43" spans="1:8" ht="15.75" thickBot="1">
      <c r="A43" s="4" t="s">
        <v>152</v>
      </c>
      <c r="B43" s="6">
        <v>64</v>
      </c>
      <c r="C43" s="6" t="s">
        <v>12</v>
      </c>
      <c r="D43">
        <v>42</v>
      </c>
      <c r="E43" t="e">
        <f t="shared" si="0"/>
        <v>#REF!</v>
      </c>
      <c r="G43" t="str">
        <f t="shared" si="1"/>
        <v/>
      </c>
      <c r="H43" t="str">
        <f>IFERROR(VLOOKUP(G43,#REF!,2,FALSE),"")</f>
        <v/>
      </c>
    </row>
    <row r="44" spans="1:8" ht="15.75" thickBot="1">
      <c r="A44" s="4" t="s">
        <v>153</v>
      </c>
      <c r="B44" s="6">
        <v>64</v>
      </c>
      <c r="C44" s="6" t="s">
        <v>12</v>
      </c>
      <c r="D44">
        <v>43</v>
      </c>
      <c r="E44" t="e">
        <f t="shared" si="0"/>
        <v>#REF!</v>
      </c>
      <c r="G44" t="str">
        <f t="shared" si="1"/>
        <v/>
      </c>
      <c r="H44" t="str">
        <f>IFERROR(VLOOKUP(G44,#REF!,2,FALSE),"")</f>
        <v/>
      </c>
    </row>
    <row r="45" spans="1:8" ht="15.75" thickBot="1">
      <c r="A45" s="4" t="s">
        <v>152</v>
      </c>
      <c r="B45" s="6">
        <v>70</v>
      </c>
      <c r="C45" s="6" t="s">
        <v>71</v>
      </c>
      <c r="D45">
        <v>44</v>
      </c>
      <c r="E45" t="e">
        <f t="shared" si="0"/>
        <v>#REF!</v>
      </c>
      <c r="G45" t="str">
        <f t="shared" si="1"/>
        <v/>
      </c>
      <c r="H45" t="str">
        <f>IFERROR(VLOOKUP(G45,#REF!,2,FALSE),"")</f>
        <v/>
      </c>
    </row>
    <row r="46" spans="1:8" ht="15.75" thickBot="1">
      <c r="A46" s="4" t="s">
        <v>153</v>
      </c>
      <c r="B46" s="6">
        <v>70</v>
      </c>
      <c r="C46" s="6" t="s">
        <v>71</v>
      </c>
      <c r="D46">
        <v>45</v>
      </c>
      <c r="E46" t="e">
        <f t="shared" si="0"/>
        <v>#REF!</v>
      </c>
      <c r="G46" t="str">
        <f t="shared" si="1"/>
        <v/>
      </c>
      <c r="H46" t="str">
        <f>IFERROR(VLOOKUP(G46,#REF!,2,FALSE),"")</f>
        <v/>
      </c>
    </row>
    <row r="47" spans="1:8" ht="15.75" thickBot="1">
      <c r="A47" s="4" t="s">
        <v>153</v>
      </c>
      <c r="B47" s="6">
        <v>72</v>
      </c>
      <c r="C47" s="6" t="s">
        <v>127</v>
      </c>
      <c r="D47">
        <v>46</v>
      </c>
      <c r="E47" t="e">
        <f t="shared" si="0"/>
        <v>#REF!</v>
      </c>
      <c r="G47" t="str">
        <f t="shared" si="1"/>
        <v/>
      </c>
      <c r="H47" t="str">
        <f>IFERROR(VLOOKUP(G47,#REF!,2,FALSE),"")</f>
        <v/>
      </c>
    </row>
    <row r="48" spans="1:8" ht="15.75" thickBot="1">
      <c r="A48" s="4" t="s">
        <v>151</v>
      </c>
      <c r="B48" s="6">
        <v>72</v>
      </c>
      <c r="C48" s="6" t="s">
        <v>127</v>
      </c>
      <c r="D48">
        <v>47</v>
      </c>
      <c r="E48" t="e">
        <f t="shared" si="0"/>
        <v>#REF!</v>
      </c>
      <c r="G48" t="str">
        <f t="shared" si="1"/>
        <v/>
      </c>
      <c r="H48" t="str">
        <f>IFERROR(VLOOKUP(G48,#REF!,2,FALSE),"")</f>
        <v/>
      </c>
    </row>
    <row r="49" spans="1:8" ht="15.75" thickBot="1">
      <c r="A49" s="4" t="s">
        <v>153</v>
      </c>
      <c r="B49" s="6">
        <v>77</v>
      </c>
      <c r="C49" s="6" t="s">
        <v>92</v>
      </c>
      <c r="D49">
        <v>48</v>
      </c>
      <c r="E49" t="e">
        <f t="shared" si="0"/>
        <v>#REF!</v>
      </c>
      <c r="G49" t="str">
        <f t="shared" si="1"/>
        <v/>
      </c>
      <c r="H49" t="str">
        <f>IFERROR(VLOOKUP(G49,#REF!,2,FALSE),"")</f>
        <v/>
      </c>
    </row>
    <row r="50" spans="1:8" ht="15.75" thickBot="1">
      <c r="A50" s="4" t="s">
        <v>151</v>
      </c>
      <c r="B50" s="6">
        <v>77</v>
      </c>
      <c r="C50" s="6" t="s">
        <v>92</v>
      </c>
      <c r="D50">
        <v>49</v>
      </c>
      <c r="E50" t="e">
        <f t="shared" si="0"/>
        <v>#REF!</v>
      </c>
      <c r="G50" t="str">
        <f t="shared" si="1"/>
        <v/>
      </c>
      <c r="H50" t="str">
        <f>IFERROR(VLOOKUP(G50,#REF!,2,FALSE),"")</f>
        <v/>
      </c>
    </row>
    <row r="51" spans="1:8" ht="15.75" thickBot="1">
      <c r="A51" s="4" t="s">
        <v>153</v>
      </c>
      <c r="B51" s="6">
        <v>82</v>
      </c>
      <c r="C51" s="6" t="s">
        <v>112</v>
      </c>
      <c r="D51">
        <v>50</v>
      </c>
      <c r="E51" t="e">
        <f t="shared" si="0"/>
        <v>#REF!</v>
      </c>
      <c r="G51" t="str">
        <f t="shared" si="1"/>
        <v/>
      </c>
      <c r="H51" t="str">
        <f>IFERROR(VLOOKUP(G51,#REF!,2,FALSE),"")</f>
        <v/>
      </c>
    </row>
    <row r="52" spans="1:8" ht="15.75" thickBot="1">
      <c r="A52" s="4" t="s">
        <v>151</v>
      </c>
      <c r="B52" s="6">
        <v>82</v>
      </c>
      <c r="C52" s="6" t="s">
        <v>112</v>
      </c>
      <c r="D52">
        <v>51</v>
      </c>
      <c r="E52" t="e">
        <f t="shared" si="0"/>
        <v>#REF!</v>
      </c>
      <c r="G52" t="str">
        <f t="shared" si="1"/>
        <v/>
      </c>
      <c r="H52" t="str">
        <f>IFERROR(VLOOKUP(G52,#REF!,2,FALSE),"")</f>
        <v/>
      </c>
    </row>
    <row r="53" spans="1:8" ht="15.75" thickBot="1">
      <c r="A53" s="4" t="s">
        <v>153</v>
      </c>
      <c r="B53" s="6">
        <v>97</v>
      </c>
      <c r="C53" s="6" t="s">
        <v>94</v>
      </c>
      <c r="D53">
        <v>52</v>
      </c>
      <c r="E53" t="e">
        <f t="shared" si="0"/>
        <v>#REF!</v>
      </c>
      <c r="G53" t="str">
        <f t="shared" si="1"/>
        <v/>
      </c>
      <c r="H53" t="str">
        <f>IFERROR(VLOOKUP(G53,#REF!,2,FALSE),"")</f>
        <v/>
      </c>
    </row>
    <row r="54" spans="1:8" ht="15.75" thickBot="1">
      <c r="A54" s="4" t="s">
        <v>151</v>
      </c>
      <c r="B54" s="6">
        <v>97</v>
      </c>
      <c r="C54" s="6" t="s">
        <v>94</v>
      </c>
      <c r="D54">
        <v>53</v>
      </c>
      <c r="E54" t="e">
        <f t="shared" si="0"/>
        <v>#REF!</v>
      </c>
      <c r="G54" t="str">
        <f t="shared" si="1"/>
        <v/>
      </c>
      <c r="H54" t="str">
        <f>IFERROR(VLOOKUP(G54,#REF!,2,FALSE),"")</f>
        <v/>
      </c>
    </row>
    <row r="55" spans="1:8" ht="15.75" thickBot="1">
      <c r="A55" s="4" t="s">
        <v>152</v>
      </c>
      <c r="B55" s="6">
        <v>105</v>
      </c>
      <c r="C55" s="6" t="s">
        <v>69</v>
      </c>
      <c r="D55">
        <v>54</v>
      </c>
      <c r="E55" t="e">
        <f t="shared" si="0"/>
        <v>#REF!</v>
      </c>
      <c r="G55" t="str">
        <f t="shared" si="1"/>
        <v/>
      </c>
      <c r="H55" t="str">
        <f>IFERROR(VLOOKUP(G55,#REF!,2,FALSE),"")</f>
        <v/>
      </c>
    </row>
    <row r="56" spans="1:8" ht="15.75" thickBot="1">
      <c r="A56" s="4" t="s">
        <v>153</v>
      </c>
      <c r="B56" s="6">
        <v>105</v>
      </c>
      <c r="C56" s="6" t="s">
        <v>69</v>
      </c>
      <c r="D56">
        <v>55</v>
      </c>
      <c r="E56" t="e">
        <f t="shared" si="0"/>
        <v>#REF!</v>
      </c>
      <c r="G56" t="str">
        <f t="shared" si="1"/>
        <v/>
      </c>
      <c r="H56" t="str">
        <f>IFERROR(VLOOKUP(G56,#REF!,2,FALSE),"")</f>
        <v/>
      </c>
    </row>
    <row r="57" spans="1:8" ht="15.75" thickBot="1">
      <c r="A57" s="4" t="s">
        <v>153</v>
      </c>
      <c r="B57" s="6">
        <v>107</v>
      </c>
      <c r="C57" s="6" t="s">
        <v>120</v>
      </c>
      <c r="D57">
        <v>56</v>
      </c>
      <c r="E57" t="e">
        <f t="shared" si="0"/>
        <v>#REF!</v>
      </c>
      <c r="G57" t="str">
        <f t="shared" si="1"/>
        <v/>
      </c>
      <c r="H57" t="str">
        <f>IFERROR(VLOOKUP(G57,#REF!,2,FALSE),"")</f>
        <v/>
      </c>
    </row>
    <row r="58" spans="1:8" ht="15.75" thickBot="1">
      <c r="A58" s="4" t="s">
        <v>151</v>
      </c>
      <c r="B58" s="6">
        <v>107</v>
      </c>
      <c r="C58" s="6" t="s">
        <v>120</v>
      </c>
      <c r="D58">
        <v>57</v>
      </c>
      <c r="E58" t="e">
        <f t="shared" si="0"/>
        <v>#REF!</v>
      </c>
      <c r="G58" t="str">
        <f t="shared" si="1"/>
        <v/>
      </c>
      <c r="H58" t="str">
        <f>IFERROR(VLOOKUP(G58,#REF!,2,FALSE),"")</f>
        <v/>
      </c>
    </row>
    <row r="59" spans="1:8" ht="15.75" thickBot="1">
      <c r="A59" s="4" t="s">
        <v>153</v>
      </c>
      <c r="B59" s="6">
        <v>112</v>
      </c>
      <c r="C59" s="6" t="s">
        <v>96</v>
      </c>
      <c r="D59">
        <v>58</v>
      </c>
      <c r="E59" t="e">
        <f t="shared" si="0"/>
        <v>#REF!</v>
      </c>
      <c r="G59" t="str">
        <f t="shared" si="1"/>
        <v/>
      </c>
      <c r="H59" t="str">
        <f>IFERROR(VLOOKUP(G59,#REF!,2,FALSE),"")</f>
        <v/>
      </c>
    </row>
    <row r="60" spans="1:8" ht="15.75" thickBot="1">
      <c r="A60" s="4" t="s">
        <v>151</v>
      </c>
      <c r="B60" s="6">
        <v>112</v>
      </c>
      <c r="C60" s="6" t="s">
        <v>96</v>
      </c>
      <c r="D60">
        <v>59</v>
      </c>
      <c r="E60" t="e">
        <f t="shared" si="0"/>
        <v>#REF!</v>
      </c>
      <c r="G60" t="str">
        <f t="shared" si="1"/>
        <v/>
      </c>
      <c r="H60" t="str">
        <f>IFERROR(VLOOKUP(G60,#REF!,2,FALSE),"")</f>
        <v/>
      </c>
    </row>
    <row r="61" spans="1:8" ht="15.75" thickBot="1">
      <c r="A61" s="4" t="s">
        <v>153</v>
      </c>
      <c r="B61" s="6">
        <v>113</v>
      </c>
      <c r="C61" s="6" t="s">
        <v>95</v>
      </c>
      <c r="D61">
        <v>60</v>
      </c>
      <c r="E61" t="e">
        <f t="shared" si="0"/>
        <v>#REF!</v>
      </c>
      <c r="G61" t="str">
        <f t="shared" si="1"/>
        <v/>
      </c>
      <c r="H61" t="str">
        <f>IFERROR(VLOOKUP(G61,#REF!,2,FALSE),"")</f>
        <v/>
      </c>
    </row>
    <row r="62" spans="1:8" ht="15.75" thickBot="1">
      <c r="A62" s="4" t="s">
        <v>151</v>
      </c>
      <c r="B62" s="6">
        <v>113</v>
      </c>
      <c r="C62" s="6" t="s">
        <v>95</v>
      </c>
      <c r="D62">
        <v>61</v>
      </c>
      <c r="E62" t="e">
        <f t="shared" si="0"/>
        <v>#REF!</v>
      </c>
      <c r="G62" t="str">
        <f t="shared" si="1"/>
        <v/>
      </c>
      <c r="H62" t="str">
        <f>IFERROR(VLOOKUP(G62,#REF!,2,FALSE),"")</f>
        <v/>
      </c>
    </row>
    <row r="63" spans="1:8" ht="15.75" thickBot="1">
      <c r="A63" s="4" t="s">
        <v>153</v>
      </c>
      <c r="B63" s="6">
        <v>117</v>
      </c>
      <c r="C63" s="6" t="s">
        <v>113</v>
      </c>
      <c r="D63">
        <v>62</v>
      </c>
      <c r="E63" t="e">
        <f t="shared" si="0"/>
        <v>#REF!</v>
      </c>
      <c r="G63" t="str">
        <f t="shared" si="1"/>
        <v/>
      </c>
      <c r="H63" t="str">
        <f>IFERROR(VLOOKUP(G63,#REF!,2,FALSE),"")</f>
        <v/>
      </c>
    </row>
    <row r="64" spans="1:8" ht="15.75" thickBot="1">
      <c r="A64" s="4" t="s">
        <v>151</v>
      </c>
      <c r="B64" s="6">
        <v>117</v>
      </c>
      <c r="C64" s="6" t="s">
        <v>113</v>
      </c>
      <c r="D64">
        <v>63</v>
      </c>
      <c r="E64" t="e">
        <f t="shared" si="0"/>
        <v>#REF!</v>
      </c>
      <c r="G64" t="str">
        <f t="shared" si="1"/>
        <v/>
      </c>
      <c r="H64" t="str">
        <f>IFERROR(VLOOKUP(G64,#REF!,2,FALSE),"")</f>
        <v/>
      </c>
    </row>
    <row r="65" spans="1:8" ht="15.75" thickBot="1">
      <c r="A65" s="4" t="s">
        <v>152</v>
      </c>
      <c r="B65" s="6">
        <v>120</v>
      </c>
      <c r="C65" s="6" t="s">
        <v>88</v>
      </c>
      <c r="D65">
        <v>64</v>
      </c>
      <c r="E65" t="e">
        <f t="shared" si="0"/>
        <v>#REF!</v>
      </c>
      <c r="G65" t="str">
        <f t="shared" si="1"/>
        <v/>
      </c>
      <c r="H65" t="str">
        <f>IFERROR(VLOOKUP(G65,#REF!,2,FALSE),"")</f>
        <v/>
      </c>
    </row>
    <row r="66" spans="1:8" ht="15.75" thickBot="1">
      <c r="A66" s="4" t="s">
        <v>153</v>
      </c>
      <c r="B66" s="6">
        <v>120</v>
      </c>
      <c r="C66" s="6" t="s">
        <v>88</v>
      </c>
      <c r="D66">
        <v>65</v>
      </c>
      <c r="E66" t="e">
        <f t="shared" si="0"/>
        <v>#REF!</v>
      </c>
      <c r="G66" t="str">
        <f t="shared" si="1"/>
        <v/>
      </c>
      <c r="H66" t="str">
        <f>IFERROR(VLOOKUP(G66,#REF!,2,FALSE),"")</f>
        <v/>
      </c>
    </row>
    <row r="67" spans="1:8" ht="15.75" thickBot="1">
      <c r="A67" s="4" t="s">
        <v>153</v>
      </c>
      <c r="B67" s="6">
        <v>122</v>
      </c>
      <c r="C67" s="6" t="s">
        <v>110</v>
      </c>
      <c r="D67">
        <v>66</v>
      </c>
      <c r="E67" t="e">
        <f t="shared" ref="E67:E130" si="2">IF(A67=$F$2,B67,"")</f>
        <v>#REF!</v>
      </c>
      <c r="G67" t="str">
        <f t="shared" ref="G67:G130" si="3">IFERROR(SMALL($E$2:$E$250,D67),"")</f>
        <v/>
      </c>
      <c r="H67" t="str">
        <f>IFERROR(VLOOKUP(G67,#REF!,2,FALSE),"")</f>
        <v/>
      </c>
    </row>
    <row r="68" spans="1:8" ht="15.75" thickBot="1">
      <c r="A68" s="4" t="s">
        <v>151</v>
      </c>
      <c r="B68" s="6">
        <v>122</v>
      </c>
      <c r="C68" s="6" t="s">
        <v>110</v>
      </c>
      <c r="D68">
        <v>67</v>
      </c>
      <c r="E68" t="e">
        <f t="shared" si="2"/>
        <v>#REF!</v>
      </c>
      <c r="G68" t="str">
        <f t="shared" si="3"/>
        <v/>
      </c>
      <c r="H68" t="str">
        <f>IFERROR(VLOOKUP(G68,#REF!,2,FALSE),"")</f>
        <v/>
      </c>
    </row>
    <row r="69" spans="1:8" ht="15.75" thickBot="1">
      <c r="A69" s="4" t="s">
        <v>153</v>
      </c>
      <c r="B69" s="6">
        <v>127</v>
      </c>
      <c r="C69" s="6" t="s">
        <v>93</v>
      </c>
      <c r="D69">
        <v>68</v>
      </c>
      <c r="E69" t="e">
        <f t="shared" si="2"/>
        <v>#REF!</v>
      </c>
      <c r="G69" t="str">
        <f t="shared" si="3"/>
        <v/>
      </c>
      <c r="H69" t="str">
        <f>IFERROR(VLOOKUP(G69,#REF!,2,FALSE),"")</f>
        <v/>
      </c>
    </row>
    <row r="70" spans="1:8" ht="15.75" thickBot="1">
      <c r="A70" s="4" t="s">
        <v>151</v>
      </c>
      <c r="B70" s="6">
        <v>127</v>
      </c>
      <c r="C70" s="6" t="s">
        <v>93</v>
      </c>
      <c r="D70">
        <v>69</v>
      </c>
      <c r="E70" t="e">
        <f t="shared" si="2"/>
        <v>#REF!</v>
      </c>
      <c r="G70" t="str">
        <f t="shared" si="3"/>
        <v/>
      </c>
      <c r="H70" t="str">
        <f>IFERROR(VLOOKUP(G70,#REF!,2,FALSE),"")</f>
        <v/>
      </c>
    </row>
    <row r="71" spans="1:8" ht="15.75" thickBot="1">
      <c r="A71" s="4" t="s">
        <v>152</v>
      </c>
      <c r="B71" s="6">
        <v>140</v>
      </c>
      <c r="C71" s="6" t="s">
        <v>53</v>
      </c>
      <c r="D71">
        <v>70</v>
      </c>
      <c r="E71" t="e">
        <f t="shared" si="2"/>
        <v>#REF!</v>
      </c>
      <c r="G71" t="str">
        <f t="shared" si="3"/>
        <v/>
      </c>
      <c r="H71" t="str">
        <f>IFERROR(VLOOKUP(G71,#REF!,2,FALSE),"")</f>
        <v/>
      </c>
    </row>
    <row r="72" spans="1:8" ht="15.75" thickBot="1">
      <c r="A72" s="4" t="s">
        <v>153</v>
      </c>
      <c r="B72" s="6">
        <v>140</v>
      </c>
      <c r="C72" s="6" t="s">
        <v>53</v>
      </c>
      <c r="D72">
        <v>71</v>
      </c>
      <c r="E72" t="e">
        <f t="shared" si="2"/>
        <v>#REF!</v>
      </c>
      <c r="G72" t="str">
        <f t="shared" si="3"/>
        <v/>
      </c>
      <c r="H72" t="str">
        <f>IFERROR(VLOOKUP(G72,#REF!,2,FALSE),"")</f>
        <v/>
      </c>
    </row>
    <row r="73" spans="1:8" ht="15.75" thickBot="1">
      <c r="A73" s="4" t="s">
        <v>152</v>
      </c>
      <c r="B73" s="6">
        <v>150</v>
      </c>
      <c r="C73" s="6" t="s">
        <v>68</v>
      </c>
      <c r="D73">
        <v>72</v>
      </c>
      <c r="E73" t="e">
        <f t="shared" si="2"/>
        <v>#REF!</v>
      </c>
      <c r="G73" t="str">
        <f t="shared" si="3"/>
        <v/>
      </c>
      <c r="H73" t="str">
        <f>IFERROR(VLOOKUP(G73,#REF!,2,FALSE),"")</f>
        <v/>
      </c>
    </row>
    <row r="74" spans="1:8" ht="15.75" thickBot="1">
      <c r="A74" s="4" t="s">
        <v>153</v>
      </c>
      <c r="B74" s="6">
        <v>150</v>
      </c>
      <c r="C74" s="6" t="s">
        <v>68</v>
      </c>
      <c r="D74">
        <v>73</v>
      </c>
      <c r="E74" t="e">
        <f t="shared" si="2"/>
        <v>#REF!</v>
      </c>
      <c r="G74" t="str">
        <f t="shared" si="3"/>
        <v/>
      </c>
      <c r="H74" t="str">
        <f>IFERROR(VLOOKUP(G74,#REF!,2,FALSE),"")</f>
        <v/>
      </c>
    </row>
    <row r="75" spans="1:8" ht="15.75" thickBot="1">
      <c r="A75" s="4" t="s">
        <v>152</v>
      </c>
      <c r="B75" s="6">
        <v>160</v>
      </c>
      <c r="C75" s="6" t="s">
        <v>42</v>
      </c>
      <c r="D75">
        <v>74</v>
      </c>
      <c r="E75" t="e">
        <f t="shared" si="2"/>
        <v>#REF!</v>
      </c>
      <c r="G75" t="str">
        <f t="shared" si="3"/>
        <v/>
      </c>
      <c r="H75" t="str">
        <f>IFERROR(VLOOKUP(G75,#REF!,2,FALSE),"")</f>
        <v/>
      </c>
    </row>
    <row r="76" spans="1:8" ht="15.75" thickBot="1">
      <c r="A76" s="4" t="s">
        <v>153</v>
      </c>
      <c r="B76" s="6">
        <v>160</v>
      </c>
      <c r="C76" s="6" t="s">
        <v>42</v>
      </c>
      <c r="D76">
        <v>75</v>
      </c>
      <c r="E76" t="e">
        <f t="shared" si="2"/>
        <v>#REF!</v>
      </c>
      <c r="G76" t="str">
        <f t="shared" si="3"/>
        <v/>
      </c>
      <c r="H76" t="str">
        <f>IFERROR(VLOOKUP(G76,#REF!,2,FALSE),"")</f>
        <v/>
      </c>
    </row>
    <row r="77" spans="1:8" ht="15.75" thickBot="1">
      <c r="A77" s="4" t="s">
        <v>152</v>
      </c>
      <c r="B77" s="6">
        <v>185</v>
      </c>
      <c r="C77" s="6" t="s">
        <v>26</v>
      </c>
      <c r="D77">
        <v>76</v>
      </c>
      <c r="E77" t="e">
        <f t="shared" si="2"/>
        <v>#REF!</v>
      </c>
      <c r="G77" t="str">
        <f t="shared" si="3"/>
        <v/>
      </c>
      <c r="H77" t="str">
        <f>IFERROR(VLOOKUP(G77,#REF!,2,FALSE),"")</f>
        <v/>
      </c>
    </row>
    <row r="78" spans="1:8" ht="15.75" thickBot="1">
      <c r="A78" s="4" t="s">
        <v>153</v>
      </c>
      <c r="B78" s="6">
        <v>185</v>
      </c>
      <c r="C78" s="6" t="s">
        <v>26</v>
      </c>
      <c r="D78">
        <v>77</v>
      </c>
      <c r="E78" t="e">
        <f t="shared" si="2"/>
        <v>#REF!</v>
      </c>
      <c r="G78" t="str">
        <f t="shared" si="3"/>
        <v/>
      </c>
      <c r="H78" t="str">
        <f>IFERROR(VLOOKUP(G78,#REF!,2,FALSE),"")</f>
        <v/>
      </c>
    </row>
    <row r="79" spans="1:8" ht="15.75" thickBot="1">
      <c r="A79" s="4" t="s">
        <v>152</v>
      </c>
      <c r="B79" s="6">
        <v>205</v>
      </c>
      <c r="C79" s="6" t="s">
        <v>15</v>
      </c>
      <c r="D79">
        <v>78</v>
      </c>
      <c r="E79" t="e">
        <f t="shared" si="2"/>
        <v>#REF!</v>
      </c>
      <c r="G79" t="str">
        <f t="shared" si="3"/>
        <v/>
      </c>
      <c r="H79" t="str">
        <f>IFERROR(VLOOKUP(G79,#REF!,2,FALSE),"")</f>
        <v/>
      </c>
    </row>
    <row r="80" spans="1:8" ht="15.75" thickBot="1">
      <c r="A80" s="4" t="s">
        <v>153</v>
      </c>
      <c r="B80" s="6">
        <v>205</v>
      </c>
      <c r="C80" s="6" t="s">
        <v>15</v>
      </c>
      <c r="D80">
        <v>79</v>
      </c>
      <c r="E80" t="e">
        <f t="shared" si="2"/>
        <v>#REF!</v>
      </c>
      <c r="G80" t="str">
        <f t="shared" si="3"/>
        <v/>
      </c>
      <c r="H80" t="str">
        <f>IFERROR(VLOOKUP(G80,#REF!,2,FALSE),"")</f>
        <v/>
      </c>
    </row>
    <row r="81" spans="1:8" ht="15.75" thickBot="1">
      <c r="A81" s="4" t="s">
        <v>152</v>
      </c>
      <c r="B81" s="6">
        <v>215</v>
      </c>
      <c r="C81" s="6" t="s">
        <v>114</v>
      </c>
      <c r="D81">
        <v>80</v>
      </c>
      <c r="E81" t="e">
        <f t="shared" si="2"/>
        <v>#REF!</v>
      </c>
      <c r="G81" t="str">
        <f t="shared" si="3"/>
        <v/>
      </c>
      <c r="H81" t="str">
        <f>IFERROR(VLOOKUP(G81,#REF!,2,FALSE),"")</f>
        <v/>
      </c>
    </row>
    <row r="82" spans="1:8" ht="15.75" thickBot="1">
      <c r="A82" s="4" t="s">
        <v>153</v>
      </c>
      <c r="B82" s="6">
        <v>215</v>
      </c>
      <c r="C82" s="6" t="s">
        <v>114</v>
      </c>
      <c r="D82">
        <v>81</v>
      </c>
      <c r="E82" t="e">
        <f t="shared" si="2"/>
        <v>#REF!</v>
      </c>
      <c r="G82" t="str">
        <f t="shared" si="3"/>
        <v/>
      </c>
      <c r="H82" t="str">
        <f>IFERROR(VLOOKUP(G82,#REF!,2,FALSE),"")</f>
        <v/>
      </c>
    </row>
    <row r="83" spans="1:8" ht="15.75" thickBot="1">
      <c r="A83" s="4" t="s">
        <v>152</v>
      </c>
      <c r="B83" s="6">
        <v>245</v>
      </c>
      <c r="C83" s="6" t="s">
        <v>130</v>
      </c>
      <c r="D83">
        <v>82</v>
      </c>
      <c r="E83" t="e">
        <f t="shared" si="2"/>
        <v>#REF!</v>
      </c>
      <c r="G83" t="str">
        <f t="shared" si="3"/>
        <v/>
      </c>
      <c r="H83" t="str">
        <f>IFERROR(VLOOKUP(G83,#REF!,2,FALSE),"")</f>
        <v/>
      </c>
    </row>
    <row r="84" spans="1:8" ht="15.75" thickBot="1">
      <c r="A84" s="4" t="s">
        <v>153</v>
      </c>
      <c r="B84" s="6">
        <v>245</v>
      </c>
      <c r="C84" s="6" t="s">
        <v>130</v>
      </c>
      <c r="D84">
        <v>83</v>
      </c>
      <c r="E84" t="e">
        <f t="shared" si="2"/>
        <v>#REF!</v>
      </c>
      <c r="G84" t="str">
        <f t="shared" si="3"/>
        <v/>
      </c>
      <c r="H84" t="str">
        <f>IFERROR(VLOOKUP(G84,#REF!,2,FALSE),"")</f>
        <v/>
      </c>
    </row>
    <row r="85" spans="1:8" ht="15.75" thickBot="1">
      <c r="A85" s="4" t="s">
        <v>152</v>
      </c>
      <c r="B85" s="6">
        <v>250</v>
      </c>
      <c r="C85" s="6" t="s">
        <v>18</v>
      </c>
      <c r="D85">
        <v>84</v>
      </c>
      <c r="E85" t="e">
        <f t="shared" si="2"/>
        <v>#REF!</v>
      </c>
      <c r="G85" t="str">
        <f t="shared" si="3"/>
        <v/>
      </c>
      <c r="H85" t="str">
        <f>IFERROR(VLOOKUP(G85,#REF!,2,FALSE),"")</f>
        <v/>
      </c>
    </row>
    <row r="86" spans="1:8" ht="15.75" thickBot="1">
      <c r="A86" s="4" t="s">
        <v>153</v>
      </c>
      <c r="B86" s="6">
        <v>250</v>
      </c>
      <c r="C86" s="6" t="s">
        <v>18</v>
      </c>
      <c r="D86">
        <v>85</v>
      </c>
      <c r="E86" t="e">
        <f t="shared" si="2"/>
        <v>#REF!</v>
      </c>
      <c r="G86" t="str">
        <f t="shared" si="3"/>
        <v/>
      </c>
      <c r="H86" t="str">
        <f>IFERROR(VLOOKUP(G86,#REF!,2,FALSE),"")</f>
        <v/>
      </c>
    </row>
    <row r="87" spans="1:8" ht="15.75" thickBot="1">
      <c r="A87" s="4" t="s">
        <v>152</v>
      </c>
      <c r="B87" s="6">
        <v>255</v>
      </c>
      <c r="C87" s="6" t="s">
        <v>72</v>
      </c>
      <c r="D87">
        <v>86</v>
      </c>
      <c r="E87" t="e">
        <f t="shared" si="2"/>
        <v>#REF!</v>
      </c>
      <c r="G87" t="str">
        <f t="shared" si="3"/>
        <v/>
      </c>
      <c r="H87" t="str">
        <f>IFERROR(VLOOKUP(G87,#REF!,2,FALSE),"")</f>
        <v/>
      </c>
    </row>
    <row r="88" spans="1:8" ht="15.75" thickBot="1">
      <c r="A88" s="4" t="s">
        <v>153</v>
      </c>
      <c r="B88" s="6">
        <v>255</v>
      </c>
      <c r="C88" s="6" t="s">
        <v>72</v>
      </c>
      <c r="D88">
        <v>87</v>
      </c>
      <c r="E88" t="e">
        <f t="shared" si="2"/>
        <v>#REF!</v>
      </c>
      <c r="G88" t="str">
        <f t="shared" si="3"/>
        <v/>
      </c>
      <c r="H88" t="str">
        <f>IFERROR(VLOOKUP(G88,#REF!,2,FALSE),"")</f>
        <v/>
      </c>
    </row>
    <row r="89" spans="1:8" ht="15.75" thickBot="1">
      <c r="A89" s="4" t="s">
        <v>152</v>
      </c>
      <c r="B89" s="6">
        <v>260</v>
      </c>
      <c r="C89" s="6" t="s">
        <v>73</v>
      </c>
      <c r="D89">
        <v>88</v>
      </c>
      <c r="E89" t="e">
        <f t="shared" si="2"/>
        <v>#REF!</v>
      </c>
      <c r="G89" t="str">
        <f t="shared" si="3"/>
        <v/>
      </c>
      <c r="H89" t="str">
        <f>IFERROR(VLOOKUP(G89,#REF!,2,FALSE),"")</f>
        <v/>
      </c>
    </row>
    <row r="90" spans="1:8" ht="15.75" thickBot="1">
      <c r="A90" s="4" t="s">
        <v>153</v>
      </c>
      <c r="B90" s="6">
        <v>260</v>
      </c>
      <c r="C90" s="6" t="s">
        <v>73</v>
      </c>
      <c r="D90">
        <v>89</v>
      </c>
      <c r="E90" t="e">
        <f t="shared" si="2"/>
        <v>#REF!</v>
      </c>
      <c r="G90" t="str">
        <f t="shared" si="3"/>
        <v/>
      </c>
      <c r="H90" t="str">
        <f>IFERROR(VLOOKUP(G90,#REF!,2,FALSE),"")</f>
        <v/>
      </c>
    </row>
    <row r="91" spans="1:8" ht="15.75" thickBot="1">
      <c r="A91" s="4" t="s">
        <v>152</v>
      </c>
      <c r="B91" s="6">
        <v>270</v>
      </c>
      <c r="C91" s="6" t="s">
        <v>52</v>
      </c>
      <c r="D91">
        <v>90</v>
      </c>
      <c r="E91" t="e">
        <f t="shared" si="2"/>
        <v>#REF!</v>
      </c>
      <c r="G91" t="str">
        <f t="shared" si="3"/>
        <v/>
      </c>
      <c r="H91" t="str">
        <f>IFERROR(VLOOKUP(G91,#REF!,2,FALSE),"")</f>
        <v/>
      </c>
    </row>
    <row r="92" spans="1:8" ht="15.75" thickBot="1">
      <c r="A92" s="4" t="s">
        <v>153</v>
      </c>
      <c r="B92" s="6">
        <v>270</v>
      </c>
      <c r="C92" s="6" t="s">
        <v>52</v>
      </c>
      <c r="D92">
        <v>91</v>
      </c>
      <c r="E92" t="e">
        <f t="shared" si="2"/>
        <v>#REF!</v>
      </c>
      <c r="G92" t="str">
        <f t="shared" si="3"/>
        <v/>
      </c>
      <c r="H92" t="str">
        <f>IFERROR(VLOOKUP(G92,#REF!,2,FALSE),"")</f>
        <v/>
      </c>
    </row>
    <row r="93" spans="1:8" ht="15.75" thickBot="1">
      <c r="A93" s="4" t="s">
        <v>152</v>
      </c>
      <c r="B93" s="6">
        <v>285</v>
      </c>
      <c r="C93" s="6" t="s">
        <v>24</v>
      </c>
      <c r="D93">
        <v>92</v>
      </c>
      <c r="E93" t="e">
        <f t="shared" si="2"/>
        <v>#REF!</v>
      </c>
      <c r="G93" t="str">
        <f t="shared" si="3"/>
        <v/>
      </c>
      <c r="H93" t="str">
        <f>IFERROR(VLOOKUP(G93,#REF!,2,FALSE),"")</f>
        <v/>
      </c>
    </row>
    <row r="94" spans="1:8" ht="15.75" thickBot="1">
      <c r="A94" s="4" t="s">
        <v>153</v>
      </c>
      <c r="B94" s="6">
        <v>285</v>
      </c>
      <c r="C94" s="6" t="s">
        <v>24</v>
      </c>
      <c r="D94">
        <v>93</v>
      </c>
      <c r="E94" t="e">
        <f t="shared" si="2"/>
        <v>#REF!</v>
      </c>
      <c r="G94" t="str">
        <f t="shared" si="3"/>
        <v/>
      </c>
      <c r="H94" t="str">
        <f>IFERROR(VLOOKUP(G94,#REF!,2,FALSE),"")</f>
        <v/>
      </c>
    </row>
    <row r="95" spans="1:8" ht="15.75" thickBot="1">
      <c r="A95" s="4" t="s">
        <v>152</v>
      </c>
      <c r="B95" s="6">
        <v>290</v>
      </c>
      <c r="C95" s="6" t="s">
        <v>35</v>
      </c>
      <c r="D95">
        <v>94</v>
      </c>
      <c r="E95" t="e">
        <f t="shared" si="2"/>
        <v>#REF!</v>
      </c>
      <c r="G95" t="str">
        <f t="shared" si="3"/>
        <v/>
      </c>
      <c r="H95" t="str">
        <f>IFERROR(VLOOKUP(G95,#REF!,2,FALSE),"")</f>
        <v/>
      </c>
    </row>
    <row r="96" spans="1:8" ht="15.75" thickBot="1">
      <c r="A96" s="4" t="s">
        <v>153</v>
      </c>
      <c r="B96" s="6">
        <v>290</v>
      </c>
      <c r="C96" s="6" t="s">
        <v>35</v>
      </c>
      <c r="D96">
        <v>95</v>
      </c>
      <c r="E96" t="e">
        <f t="shared" si="2"/>
        <v>#REF!</v>
      </c>
      <c r="G96" t="str">
        <f t="shared" si="3"/>
        <v/>
      </c>
      <c r="H96" t="str">
        <f>IFERROR(VLOOKUP(G96,#REF!,2,FALSE),"")</f>
        <v/>
      </c>
    </row>
    <row r="97" spans="1:8" ht="15.75" thickBot="1">
      <c r="A97" s="4" t="s">
        <v>152</v>
      </c>
      <c r="B97" s="6">
        <v>295</v>
      </c>
      <c r="C97" s="6" t="s">
        <v>54</v>
      </c>
      <c r="D97">
        <v>96</v>
      </c>
      <c r="E97" t="e">
        <f t="shared" si="2"/>
        <v>#REF!</v>
      </c>
      <c r="G97" t="str">
        <f t="shared" si="3"/>
        <v/>
      </c>
      <c r="H97" t="str">
        <f>IFERROR(VLOOKUP(G97,#REF!,2,FALSE),"")</f>
        <v/>
      </c>
    </row>
    <row r="98" spans="1:8" ht="15.75" thickBot="1">
      <c r="A98" s="4" t="s">
        <v>153</v>
      </c>
      <c r="B98" s="6">
        <v>295</v>
      </c>
      <c r="C98" s="6" t="s">
        <v>54</v>
      </c>
      <c r="D98">
        <v>97</v>
      </c>
      <c r="E98" t="e">
        <f t="shared" si="2"/>
        <v>#REF!</v>
      </c>
      <c r="G98" t="str">
        <f t="shared" si="3"/>
        <v/>
      </c>
      <c r="H98" t="str">
        <f>IFERROR(VLOOKUP(G98,#REF!,2,FALSE),"")</f>
        <v/>
      </c>
    </row>
    <row r="99" spans="1:8" ht="15.75" thickBot="1">
      <c r="A99" s="4" t="s">
        <v>152</v>
      </c>
      <c r="B99" s="6">
        <v>320</v>
      </c>
      <c r="C99" s="6" t="s">
        <v>86</v>
      </c>
      <c r="D99">
        <v>98</v>
      </c>
      <c r="E99" t="e">
        <f t="shared" si="2"/>
        <v>#REF!</v>
      </c>
      <c r="G99" t="str">
        <f t="shared" si="3"/>
        <v/>
      </c>
      <c r="H99" t="str">
        <f>IFERROR(VLOOKUP(G99,#REF!,2,FALSE),"")</f>
        <v/>
      </c>
    </row>
    <row r="100" spans="1:8" ht="15.75" thickBot="1">
      <c r="A100" s="4" t="s">
        <v>153</v>
      </c>
      <c r="B100" s="6">
        <v>320</v>
      </c>
      <c r="C100" s="6" t="s">
        <v>86</v>
      </c>
      <c r="D100">
        <v>99</v>
      </c>
      <c r="E100" t="e">
        <f t="shared" si="2"/>
        <v>#REF!</v>
      </c>
      <c r="G100" t="str">
        <f t="shared" si="3"/>
        <v/>
      </c>
      <c r="H100" t="str">
        <f>IFERROR(VLOOKUP(G100,#REF!,2,FALSE),"")</f>
        <v/>
      </c>
    </row>
    <row r="101" spans="1:8" ht="15.75" thickBot="1">
      <c r="A101" s="4" t="s">
        <v>152</v>
      </c>
      <c r="B101" s="6">
        <v>345</v>
      </c>
      <c r="C101" s="6" t="s">
        <v>19</v>
      </c>
      <c r="D101">
        <v>100</v>
      </c>
      <c r="E101" t="e">
        <f t="shared" si="2"/>
        <v>#REF!</v>
      </c>
      <c r="G101" t="str">
        <f t="shared" si="3"/>
        <v/>
      </c>
      <c r="H101" t="str">
        <f>IFERROR(VLOOKUP(G101,#REF!,2,FALSE),"")</f>
        <v/>
      </c>
    </row>
    <row r="102" spans="1:8" ht="15.75" thickBot="1">
      <c r="A102" s="4" t="s">
        <v>153</v>
      </c>
      <c r="B102" s="6">
        <v>345</v>
      </c>
      <c r="C102" s="6" t="s">
        <v>19</v>
      </c>
      <c r="D102">
        <v>101</v>
      </c>
      <c r="E102" t="e">
        <f t="shared" si="2"/>
        <v>#REF!</v>
      </c>
      <c r="G102" t="str">
        <f t="shared" si="3"/>
        <v/>
      </c>
      <c r="H102" t="str">
        <f>IFERROR(VLOOKUP(G102,#REF!,2,FALSE),"")</f>
        <v/>
      </c>
    </row>
    <row r="103" spans="1:8" ht="15.75" thickBot="1">
      <c r="A103" s="4" t="s">
        <v>152</v>
      </c>
      <c r="B103" s="6">
        <v>350</v>
      </c>
      <c r="C103" s="6" t="s">
        <v>55</v>
      </c>
      <c r="D103">
        <v>102</v>
      </c>
      <c r="E103" t="e">
        <f t="shared" si="2"/>
        <v>#REF!</v>
      </c>
      <c r="G103" t="str">
        <f t="shared" si="3"/>
        <v/>
      </c>
      <c r="H103" t="str">
        <f>IFERROR(VLOOKUP(G103,#REF!,2,FALSE),"")</f>
        <v/>
      </c>
    </row>
    <row r="104" spans="1:8" ht="15.75" thickBot="1">
      <c r="A104" s="4" t="s">
        <v>153</v>
      </c>
      <c r="B104" s="6">
        <v>350</v>
      </c>
      <c r="C104" s="6" t="s">
        <v>55</v>
      </c>
      <c r="D104">
        <v>103</v>
      </c>
      <c r="E104" t="e">
        <f t="shared" si="2"/>
        <v>#REF!</v>
      </c>
      <c r="G104" t="str">
        <f t="shared" si="3"/>
        <v/>
      </c>
      <c r="H104" t="str">
        <f>IFERROR(VLOOKUP(G104,#REF!,2,FALSE),"")</f>
        <v/>
      </c>
    </row>
    <row r="105" spans="1:8" ht="15.75" thickBot="1">
      <c r="A105" s="4" t="s">
        <v>152</v>
      </c>
      <c r="B105" s="6">
        <v>360</v>
      </c>
      <c r="C105" s="6" t="s">
        <v>128</v>
      </c>
      <c r="D105">
        <v>104</v>
      </c>
      <c r="E105" t="e">
        <f t="shared" si="2"/>
        <v>#REF!</v>
      </c>
      <c r="G105" t="str">
        <f t="shared" si="3"/>
        <v/>
      </c>
      <c r="H105" t="str">
        <f>IFERROR(VLOOKUP(G105,#REF!,2,FALSE),"")</f>
        <v/>
      </c>
    </row>
    <row r="106" spans="1:8" ht="15.75" thickBot="1">
      <c r="A106" s="4" t="s">
        <v>153</v>
      </c>
      <c r="B106" s="6">
        <v>360</v>
      </c>
      <c r="C106" s="6" t="s">
        <v>128</v>
      </c>
      <c r="D106">
        <v>105</v>
      </c>
      <c r="E106" t="e">
        <f t="shared" si="2"/>
        <v>#REF!</v>
      </c>
      <c r="G106" t="str">
        <f t="shared" si="3"/>
        <v/>
      </c>
      <c r="H106" t="str">
        <f>IFERROR(VLOOKUP(G106,#REF!,2,FALSE),"")</f>
        <v/>
      </c>
    </row>
    <row r="107" spans="1:8" ht="15.75" thickBot="1">
      <c r="A107" s="4" t="s">
        <v>152</v>
      </c>
      <c r="B107" s="6">
        <v>380</v>
      </c>
      <c r="C107" s="6" t="s">
        <v>51</v>
      </c>
      <c r="D107">
        <v>106</v>
      </c>
      <c r="E107" t="e">
        <f t="shared" si="2"/>
        <v>#REF!</v>
      </c>
      <c r="G107" t="str">
        <f t="shared" si="3"/>
        <v/>
      </c>
      <c r="H107" t="str">
        <f>IFERROR(VLOOKUP(G107,#REF!,2,FALSE),"")</f>
        <v/>
      </c>
    </row>
    <row r="108" spans="1:8" ht="15.75" thickBot="1">
      <c r="A108" s="4" t="s">
        <v>153</v>
      </c>
      <c r="B108" s="6">
        <v>380</v>
      </c>
      <c r="C108" s="6" t="s">
        <v>51</v>
      </c>
      <c r="D108">
        <v>107</v>
      </c>
      <c r="E108" t="e">
        <f t="shared" si="2"/>
        <v>#REF!</v>
      </c>
      <c r="G108" t="str">
        <f t="shared" si="3"/>
        <v/>
      </c>
      <c r="H108" t="str">
        <f>IFERROR(VLOOKUP(G108,#REF!,2,FALSE),"")</f>
        <v/>
      </c>
    </row>
    <row r="109" spans="1:8" ht="15.75" thickBot="1">
      <c r="A109" s="4" t="s">
        <v>152</v>
      </c>
      <c r="B109" s="6">
        <v>390</v>
      </c>
      <c r="C109" s="6" t="s">
        <v>33</v>
      </c>
      <c r="D109">
        <v>108</v>
      </c>
      <c r="E109" t="e">
        <f t="shared" si="2"/>
        <v>#REF!</v>
      </c>
      <c r="G109" t="str">
        <f t="shared" si="3"/>
        <v/>
      </c>
      <c r="H109" t="str">
        <f>IFERROR(VLOOKUP(G109,#REF!,2,FALSE),"")</f>
        <v/>
      </c>
    </row>
    <row r="110" spans="1:8" ht="15.75" thickBot="1">
      <c r="A110" s="4" t="s">
        <v>153</v>
      </c>
      <c r="B110" s="6">
        <v>390</v>
      </c>
      <c r="C110" s="6" t="s">
        <v>33</v>
      </c>
      <c r="D110">
        <v>109</v>
      </c>
      <c r="E110" t="e">
        <f t="shared" si="2"/>
        <v>#REF!</v>
      </c>
      <c r="G110" t="str">
        <f t="shared" si="3"/>
        <v/>
      </c>
      <c r="H110" t="str">
        <f>IFERROR(VLOOKUP(G110,#REF!,2,FALSE),"")</f>
        <v/>
      </c>
    </row>
    <row r="111" spans="1:8" ht="15.75" thickBot="1">
      <c r="A111" s="4" t="s">
        <v>152</v>
      </c>
      <c r="B111" s="6">
        <v>395</v>
      </c>
      <c r="C111" s="6" t="s">
        <v>38</v>
      </c>
      <c r="D111">
        <v>110</v>
      </c>
      <c r="E111" t="e">
        <f t="shared" si="2"/>
        <v>#REF!</v>
      </c>
      <c r="G111" t="str">
        <f t="shared" si="3"/>
        <v/>
      </c>
      <c r="H111" t="str">
        <f>IFERROR(VLOOKUP(G111,#REF!,2,FALSE),"")</f>
        <v/>
      </c>
    </row>
    <row r="112" spans="1:8" ht="15.75" thickBot="1">
      <c r="A112" s="4" t="s">
        <v>153</v>
      </c>
      <c r="B112" s="6">
        <v>395</v>
      </c>
      <c r="C112" s="6" t="s">
        <v>38</v>
      </c>
      <c r="D112">
        <v>111</v>
      </c>
      <c r="E112" t="e">
        <f t="shared" si="2"/>
        <v>#REF!</v>
      </c>
      <c r="G112" t="str">
        <f t="shared" si="3"/>
        <v/>
      </c>
      <c r="H112" t="str">
        <f>IFERROR(VLOOKUP(G112,#REF!,2,FALSE),"")</f>
        <v/>
      </c>
    </row>
    <row r="113" spans="1:8" ht="15.75" thickBot="1">
      <c r="A113" s="4" t="s">
        <v>152</v>
      </c>
      <c r="B113" s="6">
        <v>397</v>
      </c>
      <c r="C113" s="6" t="s">
        <v>37</v>
      </c>
      <c r="D113">
        <v>112</v>
      </c>
      <c r="E113" t="e">
        <f t="shared" si="2"/>
        <v>#REF!</v>
      </c>
      <c r="G113" t="str">
        <f t="shared" si="3"/>
        <v/>
      </c>
      <c r="H113" t="str">
        <f>IFERROR(VLOOKUP(G113,#REF!,2,FALSE),"")</f>
        <v/>
      </c>
    </row>
    <row r="114" spans="1:8" ht="15.75" thickBot="1">
      <c r="A114" s="4" t="s">
        <v>153</v>
      </c>
      <c r="B114" s="6">
        <v>397</v>
      </c>
      <c r="C114" s="6" t="s">
        <v>37</v>
      </c>
      <c r="D114">
        <v>113</v>
      </c>
      <c r="E114" t="e">
        <f t="shared" si="2"/>
        <v>#REF!</v>
      </c>
      <c r="G114" t="str">
        <f t="shared" si="3"/>
        <v/>
      </c>
      <c r="H114" t="str">
        <f>IFERROR(VLOOKUP(G114,#REF!,2,FALSE),"")</f>
        <v/>
      </c>
    </row>
    <row r="115" spans="1:8" ht="15.75" thickBot="1">
      <c r="A115" s="4" t="s">
        <v>152</v>
      </c>
      <c r="B115" s="6">
        <v>400</v>
      </c>
      <c r="C115" s="6" t="s">
        <v>40</v>
      </c>
      <c r="D115">
        <v>114</v>
      </c>
      <c r="E115" t="e">
        <f t="shared" si="2"/>
        <v>#REF!</v>
      </c>
      <c r="G115" t="str">
        <f t="shared" si="3"/>
        <v/>
      </c>
      <c r="H115" t="str">
        <f>IFERROR(VLOOKUP(G115,#REF!,2,FALSE),"")</f>
        <v/>
      </c>
    </row>
    <row r="116" spans="1:8" ht="15.75" thickBot="1">
      <c r="A116" s="4" t="s">
        <v>153</v>
      </c>
      <c r="B116" s="6">
        <v>400</v>
      </c>
      <c r="C116" s="6" t="s">
        <v>40</v>
      </c>
      <c r="D116">
        <v>115</v>
      </c>
      <c r="E116" t="e">
        <f t="shared" si="2"/>
        <v>#REF!</v>
      </c>
      <c r="G116" t="str">
        <f t="shared" si="3"/>
        <v/>
      </c>
      <c r="H116" t="str">
        <f>IFERROR(VLOOKUP(G116,#REF!,2,FALSE),"")</f>
        <v/>
      </c>
    </row>
    <row r="117" spans="1:8" ht="15.75" thickBot="1">
      <c r="A117" s="4" t="s">
        <v>152</v>
      </c>
      <c r="B117" s="6">
        <v>405</v>
      </c>
      <c r="C117" s="6" t="s">
        <v>36</v>
      </c>
      <c r="D117">
        <v>116</v>
      </c>
      <c r="E117" t="e">
        <f t="shared" si="2"/>
        <v>#REF!</v>
      </c>
      <c r="G117" t="str">
        <f t="shared" si="3"/>
        <v/>
      </c>
      <c r="H117" t="str">
        <f>IFERROR(VLOOKUP(G117,#REF!,2,FALSE),"")</f>
        <v/>
      </c>
    </row>
    <row r="118" spans="1:8" ht="15.75" thickBot="1">
      <c r="A118" s="4" t="s">
        <v>153</v>
      </c>
      <c r="B118" s="6">
        <v>405</v>
      </c>
      <c r="C118" s="6" t="s">
        <v>36</v>
      </c>
      <c r="D118">
        <v>117</v>
      </c>
      <c r="E118" t="e">
        <f t="shared" si="2"/>
        <v>#REF!</v>
      </c>
      <c r="G118" t="str">
        <f t="shared" si="3"/>
        <v/>
      </c>
      <c r="H118" t="str">
        <f>IFERROR(VLOOKUP(G118,#REF!,2,FALSE),"")</f>
        <v/>
      </c>
    </row>
    <row r="119" spans="1:8" ht="15.75" thickBot="1">
      <c r="A119" s="4" t="s">
        <v>152</v>
      </c>
      <c r="B119" s="6">
        <v>410</v>
      </c>
      <c r="C119" s="6" t="s">
        <v>30</v>
      </c>
      <c r="D119">
        <v>118</v>
      </c>
      <c r="E119" t="e">
        <f t="shared" si="2"/>
        <v>#REF!</v>
      </c>
      <c r="G119" t="str">
        <f t="shared" si="3"/>
        <v/>
      </c>
      <c r="H119" t="str">
        <f>IFERROR(VLOOKUP(G119,#REF!,2,FALSE),"")</f>
        <v/>
      </c>
    </row>
    <row r="120" spans="1:8" ht="15.75" thickBot="1">
      <c r="A120" s="4" t="s">
        <v>153</v>
      </c>
      <c r="B120" s="6">
        <v>410</v>
      </c>
      <c r="C120" s="6" t="s">
        <v>30</v>
      </c>
      <c r="D120">
        <v>119</v>
      </c>
      <c r="E120" t="e">
        <f t="shared" si="2"/>
        <v>#REF!</v>
      </c>
      <c r="G120" t="str">
        <f t="shared" si="3"/>
        <v/>
      </c>
      <c r="H120" t="str">
        <f>IFERROR(VLOOKUP(G120,#REF!,2,FALSE),"")</f>
        <v/>
      </c>
    </row>
    <row r="121" spans="1:8" ht="15.75" thickBot="1">
      <c r="A121" s="4" t="s">
        <v>152</v>
      </c>
      <c r="B121" s="6">
        <v>420</v>
      </c>
      <c r="C121" s="6" t="s">
        <v>21</v>
      </c>
      <c r="D121">
        <v>120</v>
      </c>
      <c r="E121" t="e">
        <f t="shared" si="2"/>
        <v>#REF!</v>
      </c>
      <c r="G121" t="str">
        <f t="shared" si="3"/>
        <v/>
      </c>
      <c r="H121" t="str">
        <f>IFERROR(VLOOKUP(G121,#REF!,2,FALSE),"")</f>
        <v/>
      </c>
    </row>
    <row r="122" spans="1:8" ht="15.75" thickBot="1">
      <c r="A122" s="4" t="s">
        <v>153</v>
      </c>
      <c r="B122" s="6">
        <v>420</v>
      </c>
      <c r="C122" s="6" t="s">
        <v>21</v>
      </c>
      <c r="D122">
        <v>121</v>
      </c>
      <c r="E122" t="e">
        <f t="shared" si="2"/>
        <v>#REF!</v>
      </c>
      <c r="G122" t="str">
        <f t="shared" si="3"/>
        <v/>
      </c>
      <c r="H122" t="str">
        <f>IFERROR(VLOOKUP(G122,#REF!,2,FALSE),"")</f>
        <v/>
      </c>
    </row>
    <row r="123" spans="1:8" ht="15.75" thickBot="1">
      <c r="A123" s="4" t="s">
        <v>152</v>
      </c>
      <c r="B123" s="6">
        <v>428</v>
      </c>
      <c r="C123" s="6" t="s">
        <v>29</v>
      </c>
      <c r="D123">
        <v>122</v>
      </c>
      <c r="E123" t="e">
        <f t="shared" si="2"/>
        <v>#REF!</v>
      </c>
      <c r="G123" t="str">
        <f t="shared" si="3"/>
        <v/>
      </c>
      <c r="H123" t="str">
        <f>IFERROR(VLOOKUP(G123,#REF!,2,FALSE),"")</f>
        <v/>
      </c>
    </row>
    <row r="124" spans="1:8" ht="15.75" thickBot="1">
      <c r="A124" s="4" t="s">
        <v>153</v>
      </c>
      <c r="B124" s="6">
        <v>428</v>
      </c>
      <c r="C124" s="6" t="s">
        <v>29</v>
      </c>
      <c r="D124">
        <v>123</v>
      </c>
      <c r="E124" t="e">
        <f t="shared" si="2"/>
        <v>#REF!</v>
      </c>
      <c r="G124" t="str">
        <f t="shared" si="3"/>
        <v/>
      </c>
      <c r="H124" t="str">
        <f>IFERROR(VLOOKUP(G124,#REF!,2,FALSE),"")</f>
        <v/>
      </c>
    </row>
    <row r="125" spans="1:8" ht="15.75" thickBot="1">
      <c r="A125" s="4" t="s">
        <v>152</v>
      </c>
      <c r="B125" s="6">
        <v>435</v>
      </c>
      <c r="C125" s="6" t="s">
        <v>39</v>
      </c>
      <c r="D125">
        <v>124</v>
      </c>
      <c r="E125" t="e">
        <f t="shared" si="2"/>
        <v>#REF!</v>
      </c>
      <c r="G125" t="str">
        <f t="shared" si="3"/>
        <v/>
      </c>
      <c r="H125" t="str">
        <f>IFERROR(VLOOKUP(G125,#REF!,2,FALSE),"")</f>
        <v/>
      </c>
    </row>
    <row r="126" spans="1:8" ht="15.75" thickBot="1">
      <c r="A126" s="4" t="s">
        <v>153</v>
      </c>
      <c r="B126" s="6">
        <v>435</v>
      </c>
      <c r="C126" s="6" t="s">
        <v>39</v>
      </c>
      <c r="D126">
        <v>125</v>
      </c>
      <c r="E126" t="e">
        <f t="shared" si="2"/>
        <v>#REF!</v>
      </c>
      <c r="G126" t="str">
        <f t="shared" si="3"/>
        <v/>
      </c>
      <c r="H126" t="str">
        <f>IFERROR(VLOOKUP(G126,#REF!,2,FALSE),"")</f>
        <v/>
      </c>
    </row>
    <row r="127" spans="1:8" ht="15.75" thickBot="1">
      <c r="A127" s="4" t="s">
        <v>152</v>
      </c>
      <c r="B127" s="6">
        <v>440</v>
      </c>
      <c r="C127" s="6" t="s">
        <v>65</v>
      </c>
      <c r="D127">
        <v>126</v>
      </c>
      <c r="E127" t="e">
        <f t="shared" si="2"/>
        <v>#REF!</v>
      </c>
      <c r="G127" t="str">
        <f t="shared" si="3"/>
        <v/>
      </c>
      <c r="H127" t="str">
        <f>IFERROR(VLOOKUP(G127,#REF!,2,FALSE),"")</f>
        <v/>
      </c>
    </row>
    <row r="128" spans="1:8" ht="15.75" thickBot="1">
      <c r="A128" s="4" t="s">
        <v>153</v>
      </c>
      <c r="B128" s="6">
        <v>440</v>
      </c>
      <c r="C128" s="6" t="s">
        <v>65</v>
      </c>
      <c r="D128">
        <v>127</v>
      </c>
      <c r="E128" t="e">
        <f t="shared" si="2"/>
        <v>#REF!</v>
      </c>
      <c r="G128" t="str">
        <f t="shared" si="3"/>
        <v/>
      </c>
      <c r="H128" t="str">
        <f>IFERROR(VLOOKUP(G128,#REF!,2,FALSE),"")</f>
        <v/>
      </c>
    </row>
    <row r="129" spans="1:8" ht="15.75" thickBot="1">
      <c r="A129" s="4" t="s">
        <v>152</v>
      </c>
      <c r="B129" s="6">
        <v>445</v>
      </c>
      <c r="C129" s="6" t="s">
        <v>28</v>
      </c>
      <c r="D129">
        <v>128</v>
      </c>
      <c r="E129" t="e">
        <f t="shared" si="2"/>
        <v>#REF!</v>
      </c>
      <c r="G129" t="str">
        <f t="shared" si="3"/>
        <v/>
      </c>
      <c r="H129" t="str">
        <f>IFERROR(VLOOKUP(G129,#REF!,2,FALSE),"")</f>
        <v/>
      </c>
    </row>
    <row r="130" spans="1:8" ht="15.75" thickBot="1">
      <c r="A130" s="4" t="s">
        <v>153</v>
      </c>
      <c r="B130" s="6">
        <v>445</v>
      </c>
      <c r="C130" s="6" t="s">
        <v>28</v>
      </c>
      <c r="D130">
        <v>129</v>
      </c>
      <c r="E130" t="e">
        <f t="shared" si="2"/>
        <v>#REF!</v>
      </c>
      <c r="G130" t="str">
        <f t="shared" si="3"/>
        <v/>
      </c>
      <c r="H130" t="str">
        <f>IFERROR(VLOOKUP(G130,#REF!,2,FALSE),"")</f>
        <v/>
      </c>
    </row>
    <row r="131" spans="1:8" ht="15.75" thickBot="1">
      <c r="A131" s="4" t="s">
        <v>152</v>
      </c>
      <c r="B131" s="6">
        <v>450</v>
      </c>
      <c r="C131" s="6" t="s">
        <v>66</v>
      </c>
      <c r="D131">
        <v>130</v>
      </c>
      <c r="E131" t="e">
        <f t="shared" ref="E131:E194" si="4">IF(A131=$F$2,B131,"")</f>
        <v>#REF!</v>
      </c>
      <c r="G131" t="str">
        <f t="shared" ref="G131:G194" si="5">IFERROR(SMALL($E$2:$E$250,D131),"")</f>
        <v/>
      </c>
      <c r="H131" t="str">
        <f>IFERROR(VLOOKUP(G131,#REF!,2,FALSE),"")</f>
        <v/>
      </c>
    </row>
    <row r="132" spans="1:8" ht="15.75" thickBot="1">
      <c r="A132" s="4" t="s">
        <v>153</v>
      </c>
      <c r="B132" s="6">
        <v>450</v>
      </c>
      <c r="C132" s="6" t="s">
        <v>66</v>
      </c>
      <c r="D132">
        <v>131</v>
      </c>
      <c r="E132" t="e">
        <f t="shared" si="4"/>
        <v>#REF!</v>
      </c>
      <c r="G132" t="str">
        <f t="shared" si="5"/>
        <v/>
      </c>
      <c r="H132" t="str">
        <f>IFERROR(VLOOKUP(G132,#REF!,2,FALSE),"")</f>
        <v/>
      </c>
    </row>
    <row r="133" spans="1:8" ht="15.75" thickBot="1">
      <c r="A133" s="4" t="s">
        <v>152</v>
      </c>
      <c r="B133" s="6">
        <v>452</v>
      </c>
      <c r="C133" s="6" t="s">
        <v>13</v>
      </c>
      <c r="D133">
        <v>132</v>
      </c>
      <c r="E133" t="e">
        <f t="shared" si="4"/>
        <v>#REF!</v>
      </c>
      <c r="G133" t="str">
        <f t="shared" si="5"/>
        <v/>
      </c>
      <c r="H133" t="str">
        <f>IFERROR(VLOOKUP(G133,#REF!,2,FALSE),"")</f>
        <v/>
      </c>
    </row>
    <row r="134" spans="1:8" ht="15.75" thickBot="1">
      <c r="A134" s="4" t="s">
        <v>153</v>
      </c>
      <c r="B134" s="6">
        <v>452</v>
      </c>
      <c r="C134" s="6" t="s">
        <v>13</v>
      </c>
      <c r="D134">
        <v>133</v>
      </c>
      <c r="E134" t="e">
        <f t="shared" si="4"/>
        <v>#REF!</v>
      </c>
      <c r="G134" t="str">
        <f t="shared" si="5"/>
        <v/>
      </c>
      <c r="H134" t="str">
        <f>IFERROR(VLOOKUP(G134,#REF!,2,FALSE),"")</f>
        <v/>
      </c>
    </row>
    <row r="135" spans="1:8" ht="15.75" thickBot="1">
      <c r="A135" s="4" t="s">
        <v>152</v>
      </c>
      <c r="B135" s="6">
        <v>460</v>
      </c>
      <c r="C135" s="6" t="s">
        <v>70</v>
      </c>
      <c r="D135">
        <v>134</v>
      </c>
      <c r="E135" t="e">
        <f t="shared" si="4"/>
        <v>#REF!</v>
      </c>
      <c r="G135" t="str">
        <f t="shared" si="5"/>
        <v/>
      </c>
      <c r="H135" t="str">
        <f>IFERROR(VLOOKUP(G135,#REF!,2,FALSE),"")</f>
        <v/>
      </c>
    </row>
    <row r="136" spans="1:8" ht="15.75" thickBot="1">
      <c r="A136" s="4" t="s">
        <v>153</v>
      </c>
      <c r="B136" s="6">
        <v>460</v>
      </c>
      <c r="C136" s="6" t="s">
        <v>70</v>
      </c>
      <c r="D136">
        <v>135</v>
      </c>
      <c r="E136" t="e">
        <f t="shared" si="4"/>
        <v>#REF!</v>
      </c>
      <c r="G136" t="str">
        <f t="shared" si="5"/>
        <v/>
      </c>
      <c r="H136" t="str">
        <f>IFERROR(VLOOKUP(G136,#REF!,2,FALSE),"")</f>
        <v/>
      </c>
    </row>
    <row r="137" spans="1:8" ht="15.75" thickBot="1">
      <c r="A137" s="4" t="s">
        <v>152</v>
      </c>
      <c r="B137" s="6">
        <v>461</v>
      </c>
      <c r="C137" s="6" t="s">
        <v>79</v>
      </c>
      <c r="D137">
        <v>136</v>
      </c>
      <c r="E137" t="e">
        <f t="shared" si="4"/>
        <v>#REF!</v>
      </c>
      <c r="G137" t="str">
        <f t="shared" si="5"/>
        <v/>
      </c>
      <c r="H137" t="str">
        <f>IFERROR(VLOOKUP(G137,#REF!,2,FALSE),"")</f>
        <v/>
      </c>
    </row>
    <row r="138" spans="1:8" ht="15.75" thickBot="1">
      <c r="A138" s="4" t="s">
        <v>153</v>
      </c>
      <c r="B138" s="6">
        <v>461</v>
      </c>
      <c r="C138" s="6" t="s">
        <v>79</v>
      </c>
      <c r="D138">
        <v>137</v>
      </c>
      <c r="E138" t="e">
        <f t="shared" si="4"/>
        <v>#REF!</v>
      </c>
      <c r="G138" t="str">
        <f t="shared" si="5"/>
        <v/>
      </c>
      <c r="H138" t="str">
        <f>IFERROR(VLOOKUP(G138,#REF!,2,FALSE),"")</f>
        <v/>
      </c>
    </row>
    <row r="139" spans="1:8" ht="15.75" thickBot="1">
      <c r="A139" s="4" t="s">
        <v>152</v>
      </c>
      <c r="B139" s="6">
        <v>463</v>
      </c>
      <c r="C139" s="6" t="s">
        <v>80</v>
      </c>
      <c r="D139">
        <v>138</v>
      </c>
      <c r="E139" t="e">
        <f t="shared" si="4"/>
        <v>#REF!</v>
      </c>
      <c r="G139" t="str">
        <f t="shared" si="5"/>
        <v/>
      </c>
      <c r="H139" t="str">
        <f>IFERROR(VLOOKUP(G139,#REF!,2,FALSE),"")</f>
        <v/>
      </c>
    </row>
    <row r="140" spans="1:8" ht="15.75" thickBot="1">
      <c r="A140" s="4" t="s">
        <v>153</v>
      </c>
      <c r="B140" s="6">
        <v>463</v>
      </c>
      <c r="C140" s="6" t="s">
        <v>80</v>
      </c>
      <c r="D140">
        <v>139</v>
      </c>
      <c r="E140" t="e">
        <f t="shared" si="4"/>
        <v>#REF!</v>
      </c>
      <c r="G140" t="str">
        <f t="shared" si="5"/>
        <v/>
      </c>
      <c r="H140" t="str">
        <f>IFERROR(VLOOKUP(G140,#REF!,2,FALSE),"")</f>
        <v/>
      </c>
    </row>
    <row r="141" spans="1:8" ht="15.75" thickBot="1">
      <c r="A141" s="4" t="s">
        <v>152</v>
      </c>
      <c r="B141" s="6">
        <v>465</v>
      </c>
      <c r="C141" s="6" t="s">
        <v>45</v>
      </c>
      <c r="D141">
        <v>140</v>
      </c>
      <c r="E141" t="e">
        <f t="shared" si="4"/>
        <v>#REF!</v>
      </c>
      <c r="G141" t="str">
        <f t="shared" si="5"/>
        <v/>
      </c>
      <c r="H141" t="str">
        <f>IFERROR(VLOOKUP(G141,#REF!,2,FALSE),"")</f>
        <v/>
      </c>
    </row>
    <row r="142" spans="1:8" ht="15.75" thickBot="1">
      <c r="A142" s="4" t="s">
        <v>153</v>
      </c>
      <c r="B142" s="6">
        <v>465</v>
      </c>
      <c r="C142" s="6" t="s">
        <v>45</v>
      </c>
      <c r="D142">
        <v>141</v>
      </c>
      <c r="E142" t="e">
        <f t="shared" si="4"/>
        <v>#REF!</v>
      </c>
      <c r="G142" t="str">
        <f t="shared" si="5"/>
        <v/>
      </c>
      <c r="H142" t="str">
        <f>IFERROR(VLOOKUP(G142,#REF!,2,FALSE),"")</f>
        <v/>
      </c>
    </row>
    <row r="143" spans="1:8" ht="15.75" thickBot="1">
      <c r="A143" s="4" t="s">
        <v>152</v>
      </c>
      <c r="B143" s="6">
        <v>475</v>
      </c>
      <c r="C143" s="6" t="s">
        <v>48</v>
      </c>
      <c r="D143">
        <v>142</v>
      </c>
      <c r="E143" t="e">
        <f t="shared" si="4"/>
        <v>#REF!</v>
      </c>
      <c r="G143" t="str">
        <f t="shared" si="5"/>
        <v/>
      </c>
      <c r="H143" t="str">
        <f>IFERROR(VLOOKUP(G143,#REF!,2,FALSE),"")</f>
        <v/>
      </c>
    </row>
    <row r="144" spans="1:8" ht="15.75" thickBot="1">
      <c r="A144" s="4" t="s">
        <v>153</v>
      </c>
      <c r="B144" s="6">
        <v>475</v>
      </c>
      <c r="C144" s="6" t="s">
        <v>48</v>
      </c>
      <c r="D144">
        <v>143</v>
      </c>
      <c r="E144" t="e">
        <f t="shared" si="4"/>
        <v>#REF!</v>
      </c>
      <c r="G144" t="str">
        <f t="shared" si="5"/>
        <v/>
      </c>
      <c r="H144" t="str">
        <f>IFERROR(VLOOKUP(G144,#REF!,2,FALSE),"")</f>
        <v/>
      </c>
    </row>
    <row r="145" spans="1:8" ht="15.75" thickBot="1">
      <c r="A145" s="4" t="s">
        <v>152</v>
      </c>
      <c r="B145" s="6">
        <v>480</v>
      </c>
      <c r="C145" s="6" t="s">
        <v>64</v>
      </c>
      <c r="D145">
        <v>144</v>
      </c>
      <c r="E145" t="e">
        <f t="shared" si="4"/>
        <v>#REF!</v>
      </c>
      <c r="G145" t="str">
        <f t="shared" si="5"/>
        <v/>
      </c>
      <c r="H145" t="str">
        <f>IFERROR(VLOOKUP(G145,#REF!,2,FALSE),"")</f>
        <v/>
      </c>
    </row>
    <row r="146" spans="1:8" ht="15.75" thickBot="1">
      <c r="A146" s="4" t="s">
        <v>153</v>
      </c>
      <c r="B146" s="6">
        <v>480</v>
      </c>
      <c r="C146" s="6" t="s">
        <v>64</v>
      </c>
      <c r="D146">
        <v>145</v>
      </c>
      <c r="E146" t="e">
        <f t="shared" si="4"/>
        <v>#REF!</v>
      </c>
      <c r="G146" t="str">
        <f t="shared" si="5"/>
        <v/>
      </c>
      <c r="H146" t="str">
        <f>IFERROR(VLOOKUP(G146,#REF!,2,FALSE),"")</f>
        <v/>
      </c>
    </row>
    <row r="147" spans="1:8" ht="15.75" thickBot="1">
      <c r="A147" s="4" t="s">
        <v>152</v>
      </c>
      <c r="B147" s="6">
        <v>495</v>
      </c>
      <c r="C147" s="6" t="s">
        <v>131</v>
      </c>
      <c r="D147">
        <v>146</v>
      </c>
      <c r="E147" t="e">
        <f t="shared" si="4"/>
        <v>#REF!</v>
      </c>
      <c r="G147" t="str">
        <f t="shared" si="5"/>
        <v/>
      </c>
      <c r="H147" t="str">
        <f>IFERROR(VLOOKUP(G147,#REF!,2,FALSE),"")</f>
        <v/>
      </c>
    </row>
    <row r="148" spans="1:8" ht="15.75" thickBot="1">
      <c r="A148" s="4" t="s">
        <v>153</v>
      </c>
      <c r="B148" s="6">
        <v>495</v>
      </c>
      <c r="C148" s="6" t="s">
        <v>131</v>
      </c>
      <c r="D148">
        <v>147</v>
      </c>
      <c r="E148" t="e">
        <f t="shared" si="4"/>
        <v>#REF!</v>
      </c>
      <c r="G148" t="str">
        <f t="shared" si="5"/>
        <v/>
      </c>
      <c r="H148" t="str">
        <f>IFERROR(VLOOKUP(G148,#REF!,2,FALSE),"")</f>
        <v/>
      </c>
    </row>
    <row r="149" spans="1:8" ht="15.75" thickBot="1">
      <c r="A149" s="4" t="s">
        <v>152</v>
      </c>
      <c r="B149" s="6">
        <v>505</v>
      </c>
      <c r="C149" s="6" t="s">
        <v>74</v>
      </c>
      <c r="D149">
        <v>148</v>
      </c>
      <c r="E149" t="e">
        <f t="shared" si="4"/>
        <v>#REF!</v>
      </c>
      <c r="G149" t="str">
        <f t="shared" si="5"/>
        <v/>
      </c>
      <c r="H149" t="str">
        <f>IFERROR(VLOOKUP(G149,#REF!,2,FALSE),"")</f>
        <v/>
      </c>
    </row>
    <row r="150" spans="1:8" ht="15.75" thickBot="1">
      <c r="A150" s="4" t="s">
        <v>153</v>
      </c>
      <c r="B150" s="6">
        <v>505</v>
      </c>
      <c r="C150" s="6" t="s">
        <v>74</v>
      </c>
      <c r="D150">
        <v>149</v>
      </c>
      <c r="E150" t="e">
        <f t="shared" si="4"/>
        <v>#REF!</v>
      </c>
      <c r="G150" t="str">
        <f t="shared" si="5"/>
        <v/>
      </c>
      <c r="H150" t="str">
        <f>IFERROR(VLOOKUP(G150,#REF!,2,FALSE),"")</f>
        <v/>
      </c>
    </row>
    <row r="151" spans="1:8" ht="15.75" thickBot="1">
      <c r="A151" s="4" t="s">
        <v>152</v>
      </c>
      <c r="B151" s="6">
        <v>510</v>
      </c>
      <c r="C151" s="6" t="s">
        <v>87</v>
      </c>
      <c r="D151">
        <v>150</v>
      </c>
      <c r="E151" t="e">
        <f t="shared" si="4"/>
        <v>#REF!</v>
      </c>
      <c r="G151" t="str">
        <f t="shared" si="5"/>
        <v/>
      </c>
      <c r="H151" t="str">
        <f>IFERROR(VLOOKUP(G151,#REF!,2,FALSE),"")</f>
        <v/>
      </c>
    </row>
    <row r="152" spans="1:8" ht="15.75" thickBot="1">
      <c r="A152" s="4" t="s">
        <v>153</v>
      </c>
      <c r="B152" s="6">
        <v>510</v>
      </c>
      <c r="C152" s="6" t="s">
        <v>87</v>
      </c>
      <c r="D152">
        <v>151</v>
      </c>
      <c r="E152" t="e">
        <f t="shared" si="4"/>
        <v>#REF!</v>
      </c>
      <c r="G152" t="str">
        <f t="shared" si="5"/>
        <v/>
      </c>
      <c r="H152" t="str">
        <f>IFERROR(VLOOKUP(G152,#REF!,2,FALSE),"")</f>
        <v/>
      </c>
    </row>
    <row r="153" spans="1:8" ht="15.75" thickBot="1">
      <c r="A153" s="4" t="s">
        <v>152</v>
      </c>
      <c r="B153" s="6">
        <v>515</v>
      </c>
      <c r="C153" s="6" t="s">
        <v>41</v>
      </c>
      <c r="D153">
        <v>152</v>
      </c>
      <c r="E153" t="e">
        <f t="shared" si="4"/>
        <v>#REF!</v>
      </c>
      <c r="G153" t="str">
        <f t="shared" si="5"/>
        <v/>
      </c>
      <c r="H153" t="str">
        <f>IFERROR(VLOOKUP(G153,#REF!,2,FALSE),"")</f>
        <v/>
      </c>
    </row>
    <row r="154" spans="1:8" ht="15.75" thickBot="1">
      <c r="A154" s="4" t="s">
        <v>153</v>
      </c>
      <c r="B154" s="6">
        <v>515</v>
      </c>
      <c r="C154" s="6" t="s">
        <v>41</v>
      </c>
      <c r="D154">
        <v>153</v>
      </c>
      <c r="E154" t="e">
        <f t="shared" si="4"/>
        <v>#REF!</v>
      </c>
      <c r="G154" t="str">
        <f t="shared" si="5"/>
        <v/>
      </c>
      <c r="H154" t="str">
        <f>IFERROR(VLOOKUP(G154,#REF!,2,FALSE),"")</f>
        <v/>
      </c>
    </row>
    <row r="155" spans="1:8" ht="15.75" thickBot="1">
      <c r="A155" s="4" t="s">
        <v>152</v>
      </c>
      <c r="B155" s="6">
        <v>535</v>
      </c>
      <c r="C155" s="6" t="s">
        <v>16</v>
      </c>
      <c r="D155">
        <v>154</v>
      </c>
      <c r="E155" t="e">
        <f t="shared" si="4"/>
        <v>#REF!</v>
      </c>
      <c r="G155" t="str">
        <f t="shared" si="5"/>
        <v/>
      </c>
      <c r="H155" t="str">
        <f>IFERROR(VLOOKUP(G155,#REF!,2,FALSE),"")</f>
        <v/>
      </c>
    </row>
    <row r="156" spans="1:8" ht="15.75" thickBot="1">
      <c r="A156" s="4" t="s">
        <v>153</v>
      </c>
      <c r="B156" s="6">
        <v>535</v>
      </c>
      <c r="C156" s="6" t="s">
        <v>16</v>
      </c>
      <c r="D156">
        <v>155</v>
      </c>
      <c r="E156" t="e">
        <f t="shared" si="4"/>
        <v>#REF!</v>
      </c>
      <c r="G156" t="str">
        <f t="shared" si="5"/>
        <v/>
      </c>
      <c r="H156" t="str">
        <f>IFERROR(VLOOKUP(G156,#REF!,2,FALSE),"")</f>
        <v/>
      </c>
    </row>
    <row r="157" spans="1:8" ht="15.75" thickBot="1">
      <c r="A157" s="4" t="s">
        <v>152</v>
      </c>
      <c r="B157" s="6">
        <v>540</v>
      </c>
      <c r="C157" s="6" t="s">
        <v>49</v>
      </c>
      <c r="D157">
        <v>156</v>
      </c>
      <c r="E157" t="e">
        <f t="shared" si="4"/>
        <v>#REF!</v>
      </c>
      <c r="G157" t="str">
        <f t="shared" si="5"/>
        <v/>
      </c>
      <c r="H157" t="str">
        <f>IFERROR(VLOOKUP(G157,#REF!,2,FALSE),"")</f>
        <v/>
      </c>
    </row>
    <row r="158" spans="1:8" ht="15.75" thickBot="1">
      <c r="A158" s="4" t="s">
        <v>153</v>
      </c>
      <c r="B158" s="6">
        <v>540</v>
      </c>
      <c r="C158" s="6" t="s">
        <v>49</v>
      </c>
      <c r="D158">
        <v>157</v>
      </c>
      <c r="E158" t="e">
        <f t="shared" si="4"/>
        <v>#REF!</v>
      </c>
      <c r="G158" t="str">
        <f t="shared" si="5"/>
        <v/>
      </c>
      <c r="H158" t="str">
        <f>IFERROR(VLOOKUP(G158,#REF!,2,FALSE),"")</f>
        <v/>
      </c>
    </row>
    <row r="159" spans="1:8" ht="15.75" thickBot="1">
      <c r="A159" s="4" t="s">
        <v>152</v>
      </c>
      <c r="B159" s="6">
        <v>548</v>
      </c>
      <c r="C159" s="6" t="s">
        <v>57</v>
      </c>
      <c r="D159">
        <v>158</v>
      </c>
      <c r="E159" t="e">
        <f t="shared" si="4"/>
        <v>#REF!</v>
      </c>
      <c r="G159" t="str">
        <f t="shared" si="5"/>
        <v/>
      </c>
      <c r="H159" t="str">
        <f>IFERROR(VLOOKUP(G159,#REF!,2,FALSE),"")</f>
        <v/>
      </c>
    </row>
    <row r="160" spans="1:8" ht="15.75" thickBot="1">
      <c r="A160" s="4" t="s">
        <v>153</v>
      </c>
      <c r="B160" s="6">
        <v>548</v>
      </c>
      <c r="C160" s="6" t="s">
        <v>57</v>
      </c>
      <c r="D160">
        <v>159</v>
      </c>
      <c r="E160" t="e">
        <f t="shared" si="4"/>
        <v>#REF!</v>
      </c>
      <c r="G160" t="str">
        <f t="shared" si="5"/>
        <v/>
      </c>
      <c r="H160" t="str">
        <f>IFERROR(VLOOKUP(G160,#REF!,2,FALSE),"")</f>
        <v/>
      </c>
    </row>
    <row r="161" spans="1:8" ht="15.75" thickBot="1">
      <c r="A161" s="4" t="s">
        <v>152</v>
      </c>
      <c r="B161" s="6">
        <v>550</v>
      </c>
      <c r="C161" s="6" t="s">
        <v>58</v>
      </c>
      <c r="D161">
        <v>160</v>
      </c>
      <c r="E161" t="e">
        <f t="shared" si="4"/>
        <v>#REF!</v>
      </c>
      <c r="G161" t="str">
        <f t="shared" si="5"/>
        <v/>
      </c>
      <c r="H161" t="str">
        <f>IFERROR(VLOOKUP(G161,#REF!,2,FALSE),"")</f>
        <v/>
      </c>
    </row>
    <row r="162" spans="1:8" ht="15.75" thickBot="1">
      <c r="A162" s="4" t="s">
        <v>153</v>
      </c>
      <c r="B162" s="6">
        <v>550</v>
      </c>
      <c r="C162" s="6" t="s">
        <v>58</v>
      </c>
      <c r="D162">
        <v>161</v>
      </c>
      <c r="E162" t="e">
        <f t="shared" si="4"/>
        <v>#REF!</v>
      </c>
      <c r="G162" t="str">
        <f t="shared" si="5"/>
        <v/>
      </c>
      <c r="H162" t="str">
        <f>IFERROR(VLOOKUP(G162,#REF!,2,FALSE),"")</f>
        <v/>
      </c>
    </row>
    <row r="163" spans="1:8" ht="15.75" thickBot="1">
      <c r="A163" s="4" t="s">
        <v>152</v>
      </c>
      <c r="B163" s="6">
        <v>555</v>
      </c>
      <c r="C163" s="6" t="s">
        <v>61</v>
      </c>
      <c r="D163">
        <v>162</v>
      </c>
      <c r="E163" t="e">
        <f t="shared" si="4"/>
        <v>#REF!</v>
      </c>
      <c r="G163" t="str">
        <f t="shared" si="5"/>
        <v/>
      </c>
      <c r="H163" t="str">
        <f>IFERROR(VLOOKUP(G163,#REF!,2,FALSE),"")</f>
        <v/>
      </c>
    </row>
    <row r="164" spans="1:8" ht="15.75" thickBot="1">
      <c r="A164" s="4" t="s">
        <v>153</v>
      </c>
      <c r="B164" s="6">
        <v>555</v>
      </c>
      <c r="C164" s="6" t="s">
        <v>61</v>
      </c>
      <c r="D164">
        <v>163</v>
      </c>
      <c r="E164" t="e">
        <f t="shared" si="4"/>
        <v>#REF!</v>
      </c>
      <c r="G164" t="str">
        <f t="shared" si="5"/>
        <v/>
      </c>
      <c r="H164" t="str">
        <f>IFERROR(VLOOKUP(G164,#REF!,2,FALSE),"")</f>
        <v/>
      </c>
    </row>
    <row r="165" spans="1:8" ht="15.75" thickBot="1">
      <c r="A165" s="4" t="s">
        <v>152</v>
      </c>
      <c r="B165" s="6">
        <v>565</v>
      </c>
      <c r="C165" s="6" t="s">
        <v>34</v>
      </c>
      <c r="D165">
        <v>164</v>
      </c>
      <c r="E165" t="e">
        <f t="shared" si="4"/>
        <v>#REF!</v>
      </c>
      <c r="G165" t="str">
        <f t="shared" si="5"/>
        <v/>
      </c>
      <c r="H165" t="str">
        <f>IFERROR(VLOOKUP(G165,#REF!,2,FALSE),"")</f>
        <v/>
      </c>
    </row>
    <row r="166" spans="1:8" ht="15.75" thickBot="1">
      <c r="A166" s="4" t="s">
        <v>153</v>
      </c>
      <c r="B166" s="6">
        <v>565</v>
      </c>
      <c r="C166" s="6" t="s">
        <v>34</v>
      </c>
      <c r="D166">
        <v>165</v>
      </c>
      <c r="E166" t="e">
        <f t="shared" si="4"/>
        <v>#REF!</v>
      </c>
      <c r="G166" t="str">
        <f t="shared" si="5"/>
        <v/>
      </c>
      <c r="H166" t="str">
        <f>IFERROR(VLOOKUP(G166,#REF!,2,FALSE),"")</f>
        <v/>
      </c>
    </row>
    <row r="167" spans="1:8" ht="15.75" thickBot="1">
      <c r="A167" s="4" t="s">
        <v>152</v>
      </c>
      <c r="B167" s="6">
        <v>580</v>
      </c>
      <c r="C167" s="6" t="s">
        <v>60</v>
      </c>
      <c r="D167">
        <v>166</v>
      </c>
      <c r="E167" t="e">
        <f t="shared" si="4"/>
        <v>#REF!</v>
      </c>
      <c r="G167" t="str">
        <f t="shared" si="5"/>
        <v/>
      </c>
      <c r="H167" t="str">
        <f>IFERROR(VLOOKUP(G167,#REF!,2,FALSE),"")</f>
        <v/>
      </c>
    </row>
    <row r="168" spans="1:8" ht="15.75" thickBot="1">
      <c r="A168" s="4" t="s">
        <v>153</v>
      </c>
      <c r="B168" s="6">
        <v>580</v>
      </c>
      <c r="C168" s="6" t="s">
        <v>60</v>
      </c>
      <c r="D168">
        <v>167</v>
      </c>
      <c r="E168" t="e">
        <f t="shared" si="4"/>
        <v>#REF!</v>
      </c>
      <c r="G168" t="str">
        <f t="shared" si="5"/>
        <v/>
      </c>
      <c r="H168" t="str">
        <f>IFERROR(VLOOKUP(G168,#REF!,2,FALSE),"")</f>
        <v/>
      </c>
    </row>
    <row r="169" spans="1:8" ht="15.75" thickBot="1">
      <c r="A169" s="4" t="s">
        <v>152</v>
      </c>
      <c r="B169" s="6">
        <v>593</v>
      </c>
      <c r="C169" s="6" t="s">
        <v>25</v>
      </c>
      <c r="D169">
        <v>168</v>
      </c>
      <c r="E169" t="e">
        <f t="shared" si="4"/>
        <v>#REF!</v>
      </c>
      <c r="G169" t="str">
        <f t="shared" si="5"/>
        <v/>
      </c>
      <c r="H169" t="str">
        <f>IFERROR(VLOOKUP(G169,#REF!,2,FALSE),"")</f>
        <v/>
      </c>
    </row>
    <row r="170" spans="1:8" ht="15.75" thickBot="1">
      <c r="A170" s="4" t="s">
        <v>153</v>
      </c>
      <c r="B170" s="6">
        <v>593</v>
      </c>
      <c r="C170" s="6" t="s">
        <v>25</v>
      </c>
      <c r="D170">
        <v>169</v>
      </c>
      <c r="E170" t="e">
        <f t="shared" si="4"/>
        <v>#REF!</v>
      </c>
      <c r="G170" t="str">
        <f t="shared" si="5"/>
        <v/>
      </c>
      <c r="H170" t="str">
        <f>IFERROR(VLOOKUP(G170,#REF!,2,FALSE),"")</f>
        <v/>
      </c>
    </row>
    <row r="171" spans="1:8" ht="15.75" thickBot="1">
      <c r="A171" s="4" t="s">
        <v>152</v>
      </c>
      <c r="B171" s="6">
        <v>595</v>
      </c>
      <c r="C171" s="6" t="s">
        <v>129</v>
      </c>
      <c r="D171">
        <v>170</v>
      </c>
      <c r="E171" t="e">
        <f t="shared" si="4"/>
        <v>#REF!</v>
      </c>
      <c r="G171" t="str">
        <f t="shared" si="5"/>
        <v/>
      </c>
      <c r="H171" t="str">
        <f>IFERROR(VLOOKUP(G171,#REF!,2,FALSE),"")</f>
        <v/>
      </c>
    </row>
    <row r="172" spans="1:8" ht="15.75" thickBot="1">
      <c r="A172" s="4" t="s">
        <v>153</v>
      </c>
      <c r="B172" s="6">
        <v>595</v>
      </c>
      <c r="C172" s="6" t="s">
        <v>129</v>
      </c>
      <c r="D172">
        <v>171</v>
      </c>
      <c r="E172" t="e">
        <f t="shared" si="4"/>
        <v>#REF!</v>
      </c>
      <c r="G172" t="str">
        <f t="shared" si="5"/>
        <v/>
      </c>
      <c r="H172" t="str">
        <f>IFERROR(VLOOKUP(G172,#REF!,2,FALSE),"")</f>
        <v/>
      </c>
    </row>
    <row r="173" spans="1:8" ht="15.75" thickBot="1">
      <c r="A173" s="4" t="s">
        <v>152</v>
      </c>
      <c r="B173" s="6">
        <v>600</v>
      </c>
      <c r="C173" s="6" t="s">
        <v>63</v>
      </c>
      <c r="D173">
        <v>172</v>
      </c>
      <c r="E173" t="e">
        <f t="shared" si="4"/>
        <v>#REF!</v>
      </c>
      <c r="G173" t="str">
        <f t="shared" si="5"/>
        <v/>
      </c>
      <c r="H173" t="str">
        <f>IFERROR(VLOOKUP(G173,#REF!,2,FALSE),"")</f>
        <v/>
      </c>
    </row>
    <row r="174" spans="1:8" ht="15.75" thickBot="1">
      <c r="A174" s="4" t="s">
        <v>153</v>
      </c>
      <c r="B174" s="6">
        <v>600</v>
      </c>
      <c r="C174" s="6" t="s">
        <v>63</v>
      </c>
      <c r="D174">
        <v>173</v>
      </c>
      <c r="E174" t="e">
        <f t="shared" si="4"/>
        <v>#REF!</v>
      </c>
      <c r="G174" t="str">
        <f t="shared" si="5"/>
        <v/>
      </c>
      <c r="H174" t="str">
        <f>IFERROR(VLOOKUP(G174,#REF!,2,FALSE),"")</f>
        <v/>
      </c>
    </row>
    <row r="175" spans="1:8" ht="15.75" thickBot="1">
      <c r="A175" s="4" t="s">
        <v>152</v>
      </c>
      <c r="B175" s="6">
        <v>685</v>
      </c>
      <c r="C175" s="6" t="s">
        <v>59</v>
      </c>
      <c r="D175">
        <v>174</v>
      </c>
      <c r="E175" t="e">
        <f t="shared" si="4"/>
        <v>#REF!</v>
      </c>
      <c r="G175" t="str">
        <f t="shared" si="5"/>
        <v/>
      </c>
      <c r="H175" t="str">
        <f>IFERROR(VLOOKUP(G175,#REF!,2,FALSE),"")</f>
        <v/>
      </c>
    </row>
    <row r="176" spans="1:8" ht="15.75" thickBot="1">
      <c r="A176" s="4" t="s">
        <v>153</v>
      </c>
      <c r="B176" s="6">
        <v>685</v>
      </c>
      <c r="C176" s="6" t="s">
        <v>59</v>
      </c>
      <c r="D176">
        <v>175</v>
      </c>
      <c r="E176" t="e">
        <f t="shared" si="4"/>
        <v>#REF!</v>
      </c>
      <c r="G176" t="str">
        <f t="shared" si="5"/>
        <v/>
      </c>
      <c r="H176" t="str">
        <f>IFERROR(VLOOKUP(G176,#REF!,2,FALSE),"")</f>
        <v/>
      </c>
    </row>
    <row r="177" spans="1:8" ht="15.75" thickBot="1">
      <c r="A177" s="4" t="s">
        <v>152</v>
      </c>
      <c r="B177" s="6">
        <v>736</v>
      </c>
      <c r="C177" s="6" t="s">
        <v>159</v>
      </c>
      <c r="D177">
        <v>176</v>
      </c>
      <c r="E177" t="e">
        <f t="shared" si="4"/>
        <v>#REF!</v>
      </c>
      <c r="G177" t="str">
        <f t="shared" si="5"/>
        <v/>
      </c>
      <c r="H177" t="str">
        <f>IFERROR(VLOOKUP(G177,#REF!,2,FALSE),"")</f>
        <v/>
      </c>
    </row>
    <row r="178" spans="1:8" ht="15.75" thickBot="1">
      <c r="A178" s="4" t="s">
        <v>153</v>
      </c>
      <c r="B178" s="6">
        <v>736</v>
      </c>
      <c r="C178" s="6" t="s">
        <v>159</v>
      </c>
      <c r="D178">
        <v>177</v>
      </c>
      <c r="E178" t="e">
        <f t="shared" si="4"/>
        <v>#REF!</v>
      </c>
      <c r="G178" t="str">
        <f t="shared" si="5"/>
        <v/>
      </c>
      <c r="H178" t="str">
        <f>IFERROR(VLOOKUP(G178,#REF!,2,FALSE),"")</f>
        <v/>
      </c>
    </row>
    <row r="179" spans="1:8" ht="15.75" thickBot="1">
      <c r="A179" s="4" t="s">
        <v>152</v>
      </c>
      <c r="B179" s="6">
        <v>745</v>
      </c>
      <c r="C179" s="6" t="s">
        <v>89</v>
      </c>
      <c r="D179">
        <v>178</v>
      </c>
      <c r="E179" t="e">
        <f t="shared" si="4"/>
        <v>#REF!</v>
      </c>
      <c r="G179" t="str">
        <f t="shared" si="5"/>
        <v/>
      </c>
      <c r="H179" t="str">
        <f>IFERROR(VLOOKUP(G179,#REF!,2,FALSE),"")</f>
        <v/>
      </c>
    </row>
    <row r="180" spans="1:8" ht="15.75" thickBot="1">
      <c r="A180" s="4" t="s">
        <v>153</v>
      </c>
      <c r="B180" s="6">
        <v>745</v>
      </c>
      <c r="C180" s="6" t="s">
        <v>89</v>
      </c>
      <c r="D180">
        <v>179</v>
      </c>
      <c r="E180" t="e">
        <f t="shared" si="4"/>
        <v>#REF!</v>
      </c>
      <c r="G180" t="str">
        <f t="shared" si="5"/>
        <v/>
      </c>
      <c r="H180" t="str">
        <f>IFERROR(VLOOKUP(G180,#REF!,2,FALSE),"")</f>
        <v/>
      </c>
    </row>
    <row r="181" spans="1:8" ht="15.75" thickBot="1">
      <c r="A181" s="4" t="s">
        <v>152</v>
      </c>
      <c r="B181" s="6">
        <v>748</v>
      </c>
      <c r="C181" s="6" t="s">
        <v>62</v>
      </c>
      <c r="D181">
        <v>180</v>
      </c>
      <c r="E181" t="e">
        <f t="shared" si="4"/>
        <v>#REF!</v>
      </c>
      <c r="G181" t="str">
        <f t="shared" si="5"/>
        <v/>
      </c>
      <c r="H181" t="str">
        <f>IFERROR(VLOOKUP(G181,#REF!,2,FALSE),"")</f>
        <v/>
      </c>
    </row>
    <row r="182" spans="1:8" ht="15.75" thickBot="1">
      <c r="A182" s="4" t="s">
        <v>153</v>
      </c>
      <c r="B182" s="6">
        <v>748</v>
      </c>
      <c r="C182" s="6" t="s">
        <v>62</v>
      </c>
      <c r="D182">
        <v>181</v>
      </c>
      <c r="E182" t="e">
        <f t="shared" si="4"/>
        <v>#REF!</v>
      </c>
      <c r="G182" t="str">
        <f t="shared" si="5"/>
        <v/>
      </c>
      <c r="H182" t="str">
        <f>IFERROR(VLOOKUP(G182,#REF!,2,FALSE),"")</f>
        <v/>
      </c>
    </row>
    <row r="183" spans="1:8" ht="15.75" thickBot="1">
      <c r="A183" s="4" t="s">
        <v>152</v>
      </c>
      <c r="B183" s="6">
        <v>750</v>
      </c>
      <c r="C183" s="6" t="s">
        <v>78</v>
      </c>
      <c r="D183">
        <v>182</v>
      </c>
      <c r="E183" t="e">
        <f t="shared" si="4"/>
        <v>#REF!</v>
      </c>
      <c r="G183" t="str">
        <f t="shared" si="5"/>
        <v/>
      </c>
      <c r="H183" t="str">
        <f>IFERROR(VLOOKUP(G183,#REF!,2,FALSE),"")</f>
        <v/>
      </c>
    </row>
    <row r="184" spans="1:8" ht="15.75" thickBot="1">
      <c r="A184" s="4" t="s">
        <v>153</v>
      </c>
      <c r="B184" s="6">
        <v>750</v>
      </c>
      <c r="C184" s="6" t="s">
        <v>78</v>
      </c>
      <c r="D184">
        <v>183</v>
      </c>
      <c r="E184" t="e">
        <f t="shared" si="4"/>
        <v>#REF!</v>
      </c>
      <c r="G184" t="str">
        <f t="shared" si="5"/>
        <v/>
      </c>
      <c r="H184" t="str">
        <f>IFERROR(VLOOKUP(G184,#REF!,2,FALSE),"")</f>
        <v/>
      </c>
    </row>
    <row r="185" spans="1:8" ht="15.75" thickBot="1">
      <c r="A185" s="4" t="s">
        <v>152</v>
      </c>
      <c r="B185" s="6">
        <v>754</v>
      </c>
      <c r="C185" s="6" t="s">
        <v>32</v>
      </c>
      <c r="D185">
        <v>184</v>
      </c>
      <c r="E185" t="e">
        <f t="shared" si="4"/>
        <v>#REF!</v>
      </c>
      <c r="G185" t="str">
        <f t="shared" si="5"/>
        <v/>
      </c>
      <c r="H185" t="str">
        <f>IFERROR(VLOOKUP(G185,#REF!,2,FALSE),"")</f>
        <v/>
      </c>
    </row>
    <row r="186" spans="1:8" ht="15.75" thickBot="1">
      <c r="A186" s="4" t="s">
        <v>153</v>
      </c>
      <c r="B186" s="6">
        <v>754</v>
      </c>
      <c r="C186" s="6" t="s">
        <v>32</v>
      </c>
      <c r="D186">
        <v>185</v>
      </c>
      <c r="E186" t="e">
        <f t="shared" si="4"/>
        <v>#REF!</v>
      </c>
      <c r="G186" t="str">
        <f t="shared" si="5"/>
        <v/>
      </c>
      <c r="H186" t="str">
        <f>IFERROR(VLOOKUP(G186,#REF!,2,FALSE),"")</f>
        <v/>
      </c>
    </row>
    <row r="187" spans="1:8" ht="15.75" thickBot="1">
      <c r="A187" s="4" t="s">
        <v>152</v>
      </c>
      <c r="B187" s="6">
        <v>757</v>
      </c>
      <c r="C187" s="6" t="s">
        <v>20</v>
      </c>
      <c r="D187">
        <v>186</v>
      </c>
      <c r="E187" t="e">
        <f t="shared" si="4"/>
        <v>#REF!</v>
      </c>
      <c r="G187" t="str">
        <f t="shared" si="5"/>
        <v/>
      </c>
      <c r="H187" t="str">
        <f>IFERROR(VLOOKUP(G187,#REF!,2,FALSE),"")</f>
        <v/>
      </c>
    </row>
    <row r="188" spans="1:8" ht="15.75" thickBot="1">
      <c r="A188" s="4" t="s">
        <v>153</v>
      </c>
      <c r="B188" s="6">
        <v>757</v>
      </c>
      <c r="C188" s="6" t="s">
        <v>20</v>
      </c>
      <c r="D188">
        <v>187</v>
      </c>
      <c r="E188" t="e">
        <f t="shared" si="4"/>
        <v>#REF!</v>
      </c>
      <c r="G188" t="str">
        <f t="shared" si="5"/>
        <v/>
      </c>
      <c r="H188" t="str">
        <f>IFERROR(VLOOKUP(G188,#REF!,2,FALSE),"")</f>
        <v/>
      </c>
    </row>
    <row r="189" spans="1:8" ht="15.75" thickBot="1">
      <c r="A189" s="4" t="s">
        <v>152</v>
      </c>
      <c r="B189" s="6">
        <v>758</v>
      </c>
      <c r="C189" s="6" t="s">
        <v>17</v>
      </c>
      <c r="D189">
        <v>188</v>
      </c>
      <c r="E189" t="e">
        <f t="shared" si="4"/>
        <v>#REF!</v>
      </c>
      <c r="G189" t="str">
        <f t="shared" si="5"/>
        <v/>
      </c>
      <c r="H189" t="str">
        <f>IFERROR(VLOOKUP(G189,#REF!,2,FALSE),"")</f>
        <v/>
      </c>
    </row>
    <row r="190" spans="1:8" ht="15.75" thickBot="1">
      <c r="A190" s="4" t="s">
        <v>153</v>
      </c>
      <c r="B190" s="6">
        <v>758</v>
      </c>
      <c r="C190" s="6" t="s">
        <v>17</v>
      </c>
      <c r="D190">
        <v>189</v>
      </c>
      <c r="E190" t="e">
        <f t="shared" si="4"/>
        <v>#REF!</v>
      </c>
      <c r="G190" t="str">
        <f t="shared" si="5"/>
        <v/>
      </c>
      <c r="H190" t="str">
        <f>IFERROR(VLOOKUP(G190,#REF!,2,FALSE),"")</f>
        <v/>
      </c>
    </row>
    <row r="191" spans="1:8" ht="15.75" thickBot="1">
      <c r="A191" s="4" t="s">
        <v>152</v>
      </c>
      <c r="B191" s="6">
        <v>760</v>
      </c>
      <c r="C191" s="6" t="s">
        <v>14</v>
      </c>
      <c r="D191">
        <v>190</v>
      </c>
      <c r="E191" t="e">
        <f t="shared" si="4"/>
        <v>#REF!</v>
      </c>
      <c r="G191" t="str">
        <f t="shared" si="5"/>
        <v/>
      </c>
      <c r="H191" t="str">
        <f>IFERROR(VLOOKUP(G191,#REF!,2,FALSE),"")</f>
        <v/>
      </c>
    </row>
    <row r="192" spans="1:8" ht="15.75" thickBot="1">
      <c r="A192" s="4" t="s">
        <v>153</v>
      </c>
      <c r="B192" s="6">
        <v>760</v>
      </c>
      <c r="C192" s="6" t="s">
        <v>14</v>
      </c>
      <c r="D192">
        <v>191</v>
      </c>
      <c r="E192" t="e">
        <f t="shared" si="4"/>
        <v>#REF!</v>
      </c>
      <c r="G192" t="str">
        <f t="shared" si="5"/>
        <v/>
      </c>
      <c r="H192" t="str">
        <f>IFERROR(VLOOKUP(G192,#REF!,2,FALSE),"")</f>
        <v/>
      </c>
    </row>
    <row r="193" spans="1:8" ht="15.75" thickBot="1">
      <c r="A193" s="4" t="s">
        <v>152</v>
      </c>
      <c r="B193" s="6">
        <v>773</v>
      </c>
      <c r="C193" s="6" t="s">
        <v>4</v>
      </c>
      <c r="D193">
        <v>192</v>
      </c>
      <c r="E193" t="e">
        <f t="shared" si="4"/>
        <v>#REF!</v>
      </c>
      <c r="G193" t="str">
        <f t="shared" si="5"/>
        <v/>
      </c>
      <c r="H193" t="str">
        <f>IFERROR(VLOOKUP(G193,#REF!,2,FALSE),"")</f>
        <v/>
      </c>
    </row>
    <row r="194" spans="1:8" ht="15.75" thickBot="1">
      <c r="A194" s="4" t="s">
        <v>153</v>
      </c>
      <c r="B194" s="6">
        <v>773</v>
      </c>
      <c r="C194" s="6" t="s">
        <v>4</v>
      </c>
      <c r="D194">
        <v>193</v>
      </c>
      <c r="E194" t="e">
        <f t="shared" si="4"/>
        <v>#REF!</v>
      </c>
      <c r="G194" t="str">
        <f t="shared" si="5"/>
        <v/>
      </c>
      <c r="H194" t="str">
        <f>IFERROR(VLOOKUP(G194,#REF!,2,FALSE),"")</f>
        <v/>
      </c>
    </row>
    <row r="195" spans="1:8" ht="15.75" thickBot="1">
      <c r="A195" s="4" t="s">
        <v>152</v>
      </c>
      <c r="B195" s="6">
        <v>775</v>
      </c>
      <c r="C195" s="6" t="s">
        <v>3</v>
      </c>
      <c r="D195">
        <v>194</v>
      </c>
      <c r="E195" t="e">
        <f t="shared" ref="E195:E250" si="6">IF(A195=$F$2,B195,"")</f>
        <v>#REF!</v>
      </c>
      <c r="G195" t="str">
        <f t="shared" ref="G195:G250" si="7">IFERROR(SMALL($E$2:$E$250,D195),"")</f>
        <v/>
      </c>
      <c r="H195" t="str">
        <f>IFERROR(VLOOKUP(G195,#REF!,2,FALSE),"")</f>
        <v/>
      </c>
    </row>
    <row r="196" spans="1:8" ht="15.75" thickBot="1">
      <c r="A196" s="4" t="s">
        <v>153</v>
      </c>
      <c r="B196" s="6">
        <v>775</v>
      </c>
      <c r="C196" s="6" t="s">
        <v>3</v>
      </c>
      <c r="D196">
        <v>195</v>
      </c>
      <c r="E196" t="e">
        <f t="shared" si="6"/>
        <v>#REF!</v>
      </c>
      <c r="G196" t="str">
        <f t="shared" si="7"/>
        <v/>
      </c>
      <c r="H196" t="str">
        <f>IFERROR(VLOOKUP(G196,#REF!,2,FALSE),"")</f>
        <v/>
      </c>
    </row>
    <row r="197" spans="1:8" ht="15.75" thickBot="1">
      <c r="A197" s="4" t="s">
        <v>152</v>
      </c>
      <c r="B197" s="6">
        <v>779</v>
      </c>
      <c r="C197" s="6" t="s">
        <v>10</v>
      </c>
      <c r="D197">
        <v>196</v>
      </c>
      <c r="E197" t="e">
        <f t="shared" si="6"/>
        <v>#REF!</v>
      </c>
      <c r="G197" t="str">
        <f t="shared" si="7"/>
        <v/>
      </c>
      <c r="H197" t="str">
        <f>IFERROR(VLOOKUP(G197,#REF!,2,FALSE),"")</f>
        <v/>
      </c>
    </row>
    <row r="198" spans="1:8" ht="15.75" thickBot="1">
      <c r="A198" s="4" t="s">
        <v>153</v>
      </c>
      <c r="B198" s="6">
        <v>779</v>
      </c>
      <c r="C198" s="6" t="s">
        <v>10</v>
      </c>
      <c r="D198">
        <v>197</v>
      </c>
      <c r="E198" t="e">
        <f t="shared" si="6"/>
        <v>#REF!</v>
      </c>
      <c r="G198" t="str">
        <f t="shared" si="7"/>
        <v/>
      </c>
      <c r="H198" t="str">
        <f>IFERROR(VLOOKUP(G198,#REF!,2,FALSE),"")</f>
        <v/>
      </c>
    </row>
    <row r="199" spans="1:8" ht="15.75" thickBot="1">
      <c r="A199" s="4" t="s">
        <v>152</v>
      </c>
      <c r="B199" s="6">
        <v>784</v>
      </c>
      <c r="C199" s="6" t="s">
        <v>5</v>
      </c>
      <c r="D199">
        <v>198</v>
      </c>
      <c r="E199" t="e">
        <f t="shared" si="6"/>
        <v>#REF!</v>
      </c>
      <c r="G199" t="str">
        <f t="shared" si="7"/>
        <v/>
      </c>
      <c r="H199" t="str">
        <f>IFERROR(VLOOKUP(G199,#REF!,2,FALSE),"")</f>
        <v/>
      </c>
    </row>
    <row r="200" spans="1:8" ht="15.75" thickBot="1">
      <c r="A200" s="4" t="s">
        <v>153</v>
      </c>
      <c r="B200" s="6">
        <v>784</v>
      </c>
      <c r="C200" s="6" t="s">
        <v>5</v>
      </c>
      <c r="D200">
        <v>199</v>
      </c>
      <c r="E200" t="e">
        <f t="shared" si="6"/>
        <v>#REF!</v>
      </c>
      <c r="G200" t="str">
        <f t="shared" si="7"/>
        <v/>
      </c>
      <c r="H200" t="str">
        <f>IFERROR(VLOOKUP(G200,#REF!,2,FALSE),"")</f>
        <v/>
      </c>
    </row>
    <row r="201" spans="1:8" ht="15.75" thickBot="1">
      <c r="A201" s="4" t="s">
        <v>152</v>
      </c>
      <c r="B201" s="6">
        <v>788</v>
      </c>
      <c r="C201" s="6" t="s">
        <v>2</v>
      </c>
      <c r="D201">
        <v>200</v>
      </c>
      <c r="E201" t="e">
        <f t="shared" si="6"/>
        <v>#REF!</v>
      </c>
      <c r="G201" t="str">
        <f t="shared" si="7"/>
        <v/>
      </c>
      <c r="H201" t="str">
        <f>IFERROR(VLOOKUP(G201,#REF!,2,FALSE),"")</f>
        <v/>
      </c>
    </row>
    <row r="202" spans="1:8" ht="15.75" thickBot="1">
      <c r="A202" s="4" t="s">
        <v>153</v>
      </c>
      <c r="B202" s="6">
        <v>788</v>
      </c>
      <c r="C202" s="6" t="s">
        <v>2</v>
      </c>
      <c r="D202">
        <v>201</v>
      </c>
      <c r="E202" t="e">
        <f t="shared" si="6"/>
        <v>#REF!</v>
      </c>
      <c r="G202" t="str">
        <f t="shared" si="7"/>
        <v/>
      </c>
      <c r="H202" t="str">
        <f>IFERROR(VLOOKUP(G202,#REF!,2,FALSE),"")</f>
        <v/>
      </c>
    </row>
    <row r="203" spans="1:8" ht="15.75" thickBot="1">
      <c r="A203" s="4" t="s">
        <v>152</v>
      </c>
      <c r="B203" s="6">
        <v>792</v>
      </c>
      <c r="C203" s="6" t="s">
        <v>7</v>
      </c>
      <c r="D203">
        <v>202</v>
      </c>
      <c r="E203" t="e">
        <f t="shared" si="6"/>
        <v>#REF!</v>
      </c>
      <c r="G203" t="str">
        <f t="shared" si="7"/>
        <v/>
      </c>
      <c r="H203" t="str">
        <f>IFERROR(VLOOKUP(G203,#REF!,2,FALSE),"")</f>
        <v/>
      </c>
    </row>
    <row r="204" spans="1:8" ht="15.75" thickBot="1">
      <c r="A204" s="4" t="s">
        <v>153</v>
      </c>
      <c r="B204" s="6">
        <v>792</v>
      </c>
      <c r="C204" s="6" t="s">
        <v>7</v>
      </c>
      <c r="D204">
        <v>203</v>
      </c>
      <c r="E204" t="e">
        <f t="shared" si="6"/>
        <v>#REF!</v>
      </c>
      <c r="G204" t="str">
        <f t="shared" si="7"/>
        <v/>
      </c>
      <c r="H204" t="str">
        <f>IFERROR(VLOOKUP(G204,#REF!,2,FALSE),"")</f>
        <v/>
      </c>
    </row>
    <row r="205" spans="1:8" ht="15.75" thickBot="1">
      <c r="A205" s="4" t="s">
        <v>152</v>
      </c>
      <c r="B205" s="6">
        <v>796</v>
      </c>
      <c r="C205" s="6" t="s">
        <v>6</v>
      </c>
      <c r="D205">
        <v>204</v>
      </c>
      <c r="E205" t="e">
        <f t="shared" si="6"/>
        <v>#REF!</v>
      </c>
      <c r="G205" t="str">
        <f t="shared" si="7"/>
        <v/>
      </c>
      <c r="H205" t="str">
        <f>IFERROR(VLOOKUP(G205,#REF!,2,FALSE),"")</f>
        <v/>
      </c>
    </row>
    <row r="206" spans="1:8" ht="15.75" thickBot="1">
      <c r="A206" s="4" t="s">
        <v>153</v>
      </c>
      <c r="B206" s="6">
        <v>796</v>
      </c>
      <c r="C206" s="6" t="s">
        <v>6</v>
      </c>
      <c r="D206">
        <v>205</v>
      </c>
      <c r="E206" t="e">
        <f t="shared" si="6"/>
        <v>#REF!</v>
      </c>
      <c r="G206" t="str">
        <f t="shared" si="7"/>
        <v/>
      </c>
      <c r="H206" t="str">
        <f>IFERROR(VLOOKUP(G206,#REF!,2,FALSE),"")</f>
        <v/>
      </c>
    </row>
    <row r="207" spans="1:8" ht="15.75" thickBot="1">
      <c r="A207" s="4" t="s">
        <v>152</v>
      </c>
      <c r="B207" s="6">
        <v>802</v>
      </c>
      <c r="C207" s="6" t="s">
        <v>8</v>
      </c>
      <c r="D207">
        <v>206</v>
      </c>
      <c r="E207" t="e">
        <f t="shared" si="6"/>
        <v>#REF!</v>
      </c>
      <c r="G207" t="str">
        <f t="shared" si="7"/>
        <v/>
      </c>
      <c r="H207" t="str">
        <f>IFERROR(VLOOKUP(G207,#REF!,2,FALSE),"")</f>
        <v/>
      </c>
    </row>
    <row r="208" spans="1:8" ht="15.75" thickBot="1">
      <c r="A208" s="4" t="s">
        <v>153</v>
      </c>
      <c r="B208" s="6">
        <v>802</v>
      </c>
      <c r="C208" s="6" t="s">
        <v>8</v>
      </c>
      <c r="D208">
        <v>207</v>
      </c>
      <c r="E208" t="e">
        <f t="shared" si="6"/>
        <v>#REF!</v>
      </c>
      <c r="G208" t="str">
        <f t="shared" si="7"/>
        <v/>
      </c>
      <c r="H208" t="str">
        <f>IFERROR(VLOOKUP(G208,#REF!,2,FALSE),"")</f>
        <v/>
      </c>
    </row>
    <row r="209" spans="1:8" ht="15.75" thickBot="1">
      <c r="A209" s="4" t="s">
        <v>152</v>
      </c>
      <c r="B209" s="6">
        <v>803</v>
      </c>
      <c r="C209" s="6" t="s">
        <v>9</v>
      </c>
      <c r="D209">
        <v>208</v>
      </c>
      <c r="E209" t="e">
        <f t="shared" si="6"/>
        <v>#REF!</v>
      </c>
      <c r="G209" t="str">
        <f t="shared" si="7"/>
        <v/>
      </c>
      <c r="H209" t="str">
        <f>IFERROR(VLOOKUP(G209,#REF!,2,FALSE),"")</f>
        <v/>
      </c>
    </row>
    <row r="210" spans="1:8" ht="15.75" thickBot="1">
      <c r="A210" s="4" t="s">
        <v>153</v>
      </c>
      <c r="B210" s="6">
        <v>803</v>
      </c>
      <c r="C210" s="6" t="s">
        <v>9</v>
      </c>
      <c r="D210">
        <v>209</v>
      </c>
      <c r="E210" t="e">
        <f t="shared" si="6"/>
        <v>#REF!</v>
      </c>
      <c r="G210" t="str">
        <f t="shared" si="7"/>
        <v/>
      </c>
      <c r="H210" t="str">
        <f>IFERROR(VLOOKUP(G210,#REF!,2,FALSE),"")</f>
        <v/>
      </c>
    </row>
    <row r="211" spans="1:8" ht="15.75" thickBot="1">
      <c r="A211" s="4" t="s">
        <v>152</v>
      </c>
      <c r="B211" s="6">
        <v>805</v>
      </c>
      <c r="C211" s="6" t="s">
        <v>27</v>
      </c>
      <c r="D211">
        <v>210</v>
      </c>
      <c r="E211" t="e">
        <f t="shared" si="6"/>
        <v>#REF!</v>
      </c>
      <c r="G211" t="str">
        <f t="shared" si="7"/>
        <v/>
      </c>
      <c r="H211" t="str">
        <f>IFERROR(VLOOKUP(G211,#REF!,2,FALSE),"")</f>
        <v/>
      </c>
    </row>
    <row r="212" spans="1:8" ht="15.75" thickBot="1">
      <c r="A212" s="4" t="s">
        <v>153</v>
      </c>
      <c r="B212" s="6">
        <v>805</v>
      </c>
      <c r="C212" s="6" t="s">
        <v>27</v>
      </c>
      <c r="D212">
        <v>211</v>
      </c>
      <c r="E212" t="e">
        <f t="shared" si="6"/>
        <v>#REF!</v>
      </c>
      <c r="G212" t="str">
        <f t="shared" si="7"/>
        <v/>
      </c>
      <c r="H212" t="str">
        <f>IFERROR(VLOOKUP(G212,#REF!,2,FALSE),"")</f>
        <v/>
      </c>
    </row>
    <row r="213" spans="1:8" ht="15.75" thickBot="1">
      <c r="A213" s="4" t="s">
        <v>152</v>
      </c>
      <c r="B213" s="6">
        <v>820</v>
      </c>
      <c r="C213" s="6" t="s">
        <v>47</v>
      </c>
      <c r="D213">
        <v>212</v>
      </c>
      <c r="E213" t="e">
        <f t="shared" si="6"/>
        <v>#REF!</v>
      </c>
      <c r="G213" t="str">
        <f t="shared" si="7"/>
        <v/>
      </c>
      <c r="H213" t="str">
        <f>IFERROR(VLOOKUP(G213,#REF!,2,FALSE),"")</f>
        <v/>
      </c>
    </row>
    <row r="214" spans="1:8" ht="15.75" thickBot="1">
      <c r="A214" s="4" t="s">
        <v>153</v>
      </c>
      <c r="B214" s="6">
        <v>820</v>
      </c>
      <c r="C214" s="6" t="s">
        <v>47</v>
      </c>
      <c r="D214">
        <v>213</v>
      </c>
      <c r="E214" t="e">
        <f t="shared" si="6"/>
        <v>#REF!</v>
      </c>
      <c r="G214" t="str">
        <f t="shared" si="7"/>
        <v/>
      </c>
      <c r="H214" t="str">
        <f>IFERROR(VLOOKUP(G214,#REF!,2,FALSE),"")</f>
        <v/>
      </c>
    </row>
    <row r="215" spans="1:8" ht="15.75" thickBot="1">
      <c r="A215" s="4" t="s">
        <v>152</v>
      </c>
      <c r="B215" s="6">
        <v>830</v>
      </c>
      <c r="C215" s="6" t="s">
        <v>50</v>
      </c>
      <c r="D215">
        <v>214</v>
      </c>
      <c r="E215" t="e">
        <f t="shared" si="6"/>
        <v>#REF!</v>
      </c>
      <c r="G215" t="str">
        <f t="shared" si="7"/>
        <v/>
      </c>
      <c r="H215" t="str">
        <f>IFERROR(VLOOKUP(G215,#REF!,2,FALSE),"")</f>
        <v/>
      </c>
    </row>
    <row r="216" spans="1:8" ht="15.75" thickBot="1">
      <c r="A216" s="4" t="s">
        <v>153</v>
      </c>
      <c r="B216" s="6">
        <v>830</v>
      </c>
      <c r="C216" s="6" t="s">
        <v>50</v>
      </c>
      <c r="D216">
        <v>215</v>
      </c>
      <c r="E216" t="e">
        <f t="shared" si="6"/>
        <v>#REF!</v>
      </c>
      <c r="G216" t="str">
        <f t="shared" si="7"/>
        <v/>
      </c>
      <c r="H216" t="str">
        <f>IFERROR(VLOOKUP(G216,#REF!,2,FALSE),"")</f>
        <v/>
      </c>
    </row>
    <row r="217" spans="1:8" ht="15.75" thickBot="1">
      <c r="A217" s="4" t="s">
        <v>152</v>
      </c>
      <c r="B217" s="6">
        <v>855</v>
      </c>
      <c r="C217" s="6" t="s">
        <v>23</v>
      </c>
      <c r="D217">
        <v>216</v>
      </c>
      <c r="E217" t="e">
        <f t="shared" si="6"/>
        <v>#REF!</v>
      </c>
      <c r="G217" t="str">
        <f t="shared" si="7"/>
        <v/>
      </c>
      <c r="H217" t="str">
        <f>IFERROR(VLOOKUP(G217,#REF!,2,FALSE),"")</f>
        <v/>
      </c>
    </row>
    <row r="218" spans="1:8" ht="15.75" thickBot="1">
      <c r="A218" s="4" t="s">
        <v>153</v>
      </c>
      <c r="B218" s="6">
        <v>855</v>
      </c>
      <c r="C218" s="6" t="s">
        <v>23</v>
      </c>
      <c r="D218">
        <v>217</v>
      </c>
      <c r="E218" t="e">
        <f t="shared" si="6"/>
        <v>#REF!</v>
      </c>
      <c r="G218" t="str">
        <f t="shared" si="7"/>
        <v/>
      </c>
      <c r="H218" t="str">
        <f>IFERROR(VLOOKUP(G218,#REF!,2,FALSE),"")</f>
        <v/>
      </c>
    </row>
    <row r="219" spans="1:8" ht="15.75" thickBot="1">
      <c r="A219" s="4" t="s">
        <v>152</v>
      </c>
      <c r="B219" s="6">
        <v>870</v>
      </c>
      <c r="C219" s="6" t="s">
        <v>43</v>
      </c>
      <c r="D219">
        <v>218</v>
      </c>
      <c r="E219" t="e">
        <f t="shared" si="6"/>
        <v>#REF!</v>
      </c>
      <c r="G219" t="str">
        <f t="shared" si="7"/>
        <v/>
      </c>
      <c r="H219" t="str">
        <f>IFERROR(VLOOKUP(G219,#REF!,2,FALSE),"")</f>
        <v/>
      </c>
    </row>
    <row r="220" spans="1:8" ht="15.75" thickBot="1">
      <c r="A220" s="4" t="s">
        <v>153</v>
      </c>
      <c r="B220" s="6">
        <v>870</v>
      </c>
      <c r="C220" s="6" t="s">
        <v>43</v>
      </c>
      <c r="D220">
        <v>219</v>
      </c>
      <c r="E220" t="e">
        <f t="shared" si="6"/>
        <v>#REF!</v>
      </c>
      <c r="G220" t="str">
        <f t="shared" si="7"/>
        <v/>
      </c>
      <c r="H220" t="str">
        <f>IFERROR(VLOOKUP(G220,#REF!,2,FALSE),"")</f>
        <v/>
      </c>
    </row>
    <row r="221" spans="1:8" ht="15.75" thickBot="1">
      <c r="A221" s="4" t="s">
        <v>152</v>
      </c>
      <c r="B221" s="6">
        <v>880</v>
      </c>
      <c r="C221" s="6" t="s">
        <v>81</v>
      </c>
      <c r="D221">
        <v>220</v>
      </c>
      <c r="E221" t="e">
        <f t="shared" si="6"/>
        <v>#REF!</v>
      </c>
      <c r="G221" t="str">
        <f t="shared" si="7"/>
        <v/>
      </c>
      <c r="H221" t="str">
        <f>IFERROR(VLOOKUP(G221,#REF!,2,FALSE),"")</f>
        <v/>
      </c>
    </row>
    <row r="222" spans="1:8" ht="15.75" thickBot="1">
      <c r="A222" s="4" t="s">
        <v>153</v>
      </c>
      <c r="B222" s="6">
        <v>880</v>
      </c>
      <c r="C222" s="6" t="s">
        <v>81</v>
      </c>
      <c r="D222">
        <v>221</v>
      </c>
      <c r="E222" t="e">
        <f t="shared" si="6"/>
        <v>#REF!</v>
      </c>
      <c r="G222" t="str">
        <f t="shared" si="7"/>
        <v/>
      </c>
      <c r="H222" t="str">
        <f>IFERROR(VLOOKUP(G222,#REF!,2,FALSE),"")</f>
        <v/>
      </c>
    </row>
    <row r="223" spans="1:8" ht="15.75" thickBot="1">
      <c r="A223" s="4" t="s">
        <v>152</v>
      </c>
      <c r="B223" s="6">
        <v>882</v>
      </c>
      <c r="C223" s="6" t="s">
        <v>85</v>
      </c>
      <c r="D223">
        <v>222</v>
      </c>
      <c r="E223" t="e">
        <f t="shared" si="6"/>
        <v>#REF!</v>
      </c>
      <c r="G223" t="str">
        <f t="shared" si="7"/>
        <v/>
      </c>
      <c r="H223" t="str">
        <f>IFERROR(VLOOKUP(G223,#REF!,2,FALSE),"")</f>
        <v/>
      </c>
    </row>
    <row r="224" spans="1:8" ht="15.75" thickBot="1">
      <c r="A224" s="4" t="s">
        <v>153</v>
      </c>
      <c r="B224" s="6">
        <v>882</v>
      </c>
      <c r="C224" s="6" t="s">
        <v>85</v>
      </c>
      <c r="D224">
        <v>223</v>
      </c>
      <c r="E224" t="e">
        <f t="shared" si="6"/>
        <v>#REF!</v>
      </c>
      <c r="G224" t="str">
        <f t="shared" si="7"/>
        <v/>
      </c>
      <c r="H224" t="str">
        <f>IFERROR(VLOOKUP(G224,#REF!,2,FALSE),"")</f>
        <v/>
      </c>
    </row>
    <row r="225" spans="1:8" ht="15.75" thickBot="1">
      <c r="A225" s="4" t="s">
        <v>152</v>
      </c>
      <c r="B225" s="6">
        <v>884</v>
      </c>
      <c r="C225" s="6" t="s">
        <v>83</v>
      </c>
      <c r="D225">
        <v>224</v>
      </c>
      <c r="E225" t="e">
        <f t="shared" si="6"/>
        <v>#REF!</v>
      </c>
      <c r="G225" t="str">
        <f t="shared" si="7"/>
        <v/>
      </c>
      <c r="H225" t="str">
        <f>IFERROR(VLOOKUP(G225,#REF!,2,FALSE),"")</f>
        <v/>
      </c>
    </row>
    <row r="226" spans="1:8" ht="15.75" thickBot="1">
      <c r="A226" s="4" t="s">
        <v>153</v>
      </c>
      <c r="B226" s="6">
        <v>884</v>
      </c>
      <c r="C226" s="6" t="s">
        <v>83</v>
      </c>
      <c r="D226">
        <v>225</v>
      </c>
      <c r="E226" t="e">
        <f t="shared" si="6"/>
        <v>#REF!</v>
      </c>
      <c r="G226" t="str">
        <f t="shared" si="7"/>
        <v/>
      </c>
      <c r="H226" t="str">
        <f>IFERROR(VLOOKUP(G226,#REF!,2,FALSE),"")</f>
        <v/>
      </c>
    </row>
    <row r="227" spans="1:8" ht="15.75" thickBot="1">
      <c r="A227" s="4" t="s">
        <v>152</v>
      </c>
      <c r="B227" s="6">
        <v>886</v>
      </c>
      <c r="C227" s="6" t="s">
        <v>82</v>
      </c>
      <c r="D227">
        <v>226</v>
      </c>
      <c r="E227" t="e">
        <f t="shared" si="6"/>
        <v>#REF!</v>
      </c>
      <c r="G227" t="str">
        <f t="shared" si="7"/>
        <v/>
      </c>
      <c r="H227" t="str">
        <f>IFERROR(VLOOKUP(G227,#REF!,2,FALSE),"")</f>
        <v/>
      </c>
    </row>
    <row r="228" spans="1:8" ht="15.75" thickBot="1">
      <c r="A228" s="4" t="s">
        <v>153</v>
      </c>
      <c r="B228" s="6">
        <v>886</v>
      </c>
      <c r="C228" s="6" t="s">
        <v>82</v>
      </c>
      <c r="D228">
        <v>227</v>
      </c>
      <c r="E228" t="e">
        <f t="shared" si="6"/>
        <v>#REF!</v>
      </c>
      <c r="G228" t="str">
        <f t="shared" si="7"/>
        <v/>
      </c>
      <c r="H228" t="str">
        <f>IFERROR(VLOOKUP(G228,#REF!,2,FALSE),"")</f>
        <v/>
      </c>
    </row>
    <row r="229" spans="1:8" ht="15.75" thickBot="1">
      <c r="A229" s="4" t="s">
        <v>152</v>
      </c>
      <c r="B229" s="6">
        <v>888</v>
      </c>
      <c r="C229" s="6" t="s">
        <v>84</v>
      </c>
      <c r="D229">
        <v>228</v>
      </c>
      <c r="E229" t="e">
        <f t="shared" si="6"/>
        <v>#REF!</v>
      </c>
      <c r="G229" t="str">
        <f t="shared" si="7"/>
        <v/>
      </c>
      <c r="H229" t="str">
        <f>IFERROR(VLOOKUP(G229,#REF!,2,FALSE),"")</f>
        <v/>
      </c>
    </row>
    <row r="230" spans="1:8" ht="15.75" thickBot="1">
      <c r="A230" s="4" t="s">
        <v>153</v>
      </c>
      <c r="B230" s="6">
        <v>888</v>
      </c>
      <c r="C230" s="6" t="s">
        <v>84</v>
      </c>
      <c r="D230">
        <v>229</v>
      </c>
      <c r="E230" t="e">
        <f t="shared" si="6"/>
        <v>#REF!</v>
      </c>
      <c r="G230" t="str">
        <f t="shared" si="7"/>
        <v/>
      </c>
      <c r="H230" t="str">
        <f>IFERROR(VLOOKUP(G230,#REF!,2,FALSE),"")</f>
        <v/>
      </c>
    </row>
    <row r="231" spans="1:8" ht="15.75" thickBot="1">
      <c r="A231" s="4" t="s">
        <v>152</v>
      </c>
      <c r="B231" s="6">
        <v>890</v>
      </c>
      <c r="C231" s="6" t="s">
        <v>76</v>
      </c>
      <c r="D231">
        <v>230</v>
      </c>
      <c r="E231" t="e">
        <f t="shared" si="6"/>
        <v>#REF!</v>
      </c>
      <c r="G231" t="str">
        <f t="shared" si="7"/>
        <v/>
      </c>
      <c r="H231" t="str">
        <f>IFERROR(VLOOKUP(G231,#REF!,2,FALSE),"")</f>
        <v/>
      </c>
    </row>
    <row r="232" spans="1:8" ht="15.75" thickBot="1">
      <c r="A232" s="4" t="s">
        <v>153</v>
      </c>
      <c r="B232" s="6">
        <v>890</v>
      </c>
      <c r="C232" s="6" t="s">
        <v>76</v>
      </c>
      <c r="D232">
        <v>231</v>
      </c>
      <c r="E232" t="e">
        <f t="shared" si="6"/>
        <v>#REF!</v>
      </c>
      <c r="G232" t="str">
        <f t="shared" si="7"/>
        <v/>
      </c>
      <c r="H232" t="str">
        <f>IFERROR(VLOOKUP(G232,#REF!,2,FALSE),"")</f>
        <v/>
      </c>
    </row>
    <row r="233" spans="1:8" ht="15.75" thickBot="1">
      <c r="A233" s="4" t="s">
        <v>153</v>
      </c>
      <c r="B233" s="6">
        <v>905</v>
      </c>
      <c r="C233" s="6" t="s">
        <v>119</v>
      </c>
      <c r="D233">
        <v>232</v>
      </c>
      <c r="E233" t="e">
        <f t="shared" si="6"/>
        <v>#REF!</v>
      </c>
      <c r="G233" t="str">
        <f t="shared" si="7"/>
        <v/>
      </c>
      <c r="H233" t="str">
        <f>IFERROR(VLOOKUP(G233,#REF!,2,FALSE),"")</f>
        <v/>
      </c>
    </row>
    <row r="234" spans="1:8" ht="15.75" thickBot="1">
      <c r="A234" s="4" t="s">
        <v>151</v>
      </c>
      <c r="B234" s="6">
        <v>905</v>
      </c>
      <c r="C234" s="6" t="s">
        <v>119</v>
      </c>
      <c r="D234">
        <v>233</v>
      </c>
      <c r="E234" t="e">
        <f t="shared" si="6"/>
        <v>#REF!</v>
      </c>
      <c r="G234" t="str">
        <f t="shared" si="7"/>
        <v/>
      </c>
      <c r="H234" t="str">
        <f>IFERROR(VLOOKUP(G234,#REF!,2,FALSE),"")</f>
        <v/>
      </c>
    </row>
    <row r="235" spans="1:8" ht="15.75" thickBot="1">
      <c r="A235" s="4" t="s">
        <v>152</v>
      </c>
      <c r="B235" s="6">
        <v>910</v>
      </c>
      <c r="C235" s="6" t="s">
        <v>44</v>
      </c>
      <c r="D235">
        <v>234</v>
      </c>
      <c r="E235" t="e">
        <f t="shared" si="6"/>
        <v>#REF!</v>
      </c>
      <c r="G235" t="str">
        <f t="shared" si="7"/>
        <v/>
      </c>
      <c r="H235" t="str">
        <f>IFERROR(VLOOKUP(G235,#REF!,2,FALSE),"")</f>
        <v/>
      </c>
    </row>
    <row r="236" spans="1:8" ht="15.75" thickBot="1">
      <c r="A236" s="4" t="s">
        <v>153</v>
      </c>
      <c r="B236" s="6">
        <v>910</v>
      </c>
      <c r="C236" s="6" t="s">
        <v>44</v>
      </c>
      <c r="D236">
        <v>235</v>
      </c>
      <c r="E236" t="e">
        <f t="shared" si="6"/>
        <v>#REF!</v>
      </c>
      <c r="G236" t="str">
        <f t="shared" si="7"/>
        <v/>
      </c>
      <c r="H236" t="str">
        <f>IFERROR(VLOOKUP(G236,#REF!,2,FALSE),"")</f>
        <v/>
      </c>
    </row>
    <row r="237" spans="1:8" ht="15.75" thickBot="1">
      <c r="A237" s="4" t="s">
        <v>152</v>
      </c>
      <c r="B237" s="6">
        <v>930</v>
      </c>
      <c r="C237" s="6" t="s">
        <v>56</v>
      </c>
      <c r="D237">
        <v>236</v>
      </c>
      <c r="E237" t="e">
        <f t="shared" si="6"/>
        <v>#REF!</v>
      </c>
      <c r="G237" t="str">
        <f t="shared" si="7"/>
        <v/>
      </c>
      <c r="H237" t="str">
        <f>IFERROR(VLOOKUP(G237,#REF!,2,FALSE),"")</f>
        <v/>
      </c>
    </row>
    <row r="238" spans="1:8" ht="15.75" thickBot="1">
      <c r="A238" s="4" t="s">
        <v>153</v>
      </c>
      <c r="B238" s="6">
        <v>930</v>
      </c>
      <c r="C238" s="6" t="s">
        <v>56</v>
      </c>
      <c r="D238">
        <v>237</v>
      </c>
      <c r="E238" t="e">
        <f t="shared" si="6"/>
        <v>#REF!</v>
      </c>
      <c r="G238" t="str">
        <f t="shared" si="7"/>
        <v/>
      </c>
      <c r="H238" t="str">
        <f>IFERROR(VLOOKUP(G238,#REF!,2,FALSE),"")</f>
        <v/>
      </c>
    </row>
    <row r="239" spans="1:8" ht="15.75" thickBot="1">
      <c r="A239" s="4" t="s">
        <v>152</v>
      </c>
      <c r="B239" s="6">
        <v>950</v>
      </c>
      <c r="C239" s="6" t="s">
        <v>11</v>
      </c>
      <c r="D239">
        <v>238</v>
      </c>
      <c r="E239" t="e">
        <f t="shared" si="6"/>
        <v>#REF!</v>
      </c>
      <c r="G239" t="str">
        <f t="shared" si="7"/>
        <v/>
      </c>
      <c r="H239" t="str">
        <f>IFERROR(VLOOKUP(G239,#REF!,2,FALSE),"")</f>
        <v/>
      </c>
    </row>
    <row r="240" spans="1:8" ht="15.75" thickBot="1">
      <c r="A240" s="4" t="s">
        <v>153</v>
      </c>
      <c r="B240" s="6">
        <v>950</v>
      </c>
      <c r="C240" s="6" t="s">
        <v>11</v>
      </c>
      <c r="D240">
        <v>239</v>
      </c>
      <c r="E240" t="e">
        <f t="shared" si="6"/>
        <v>#REF!</v>
      </c>
      <c r="G240" t="str">
        <f t="shared" si="7"/>
        <v/>
      </c>
      <c r="H240" t="str">
        <f>IFERROR(VLOOKUP(G240,#REF!,2,FALSE),"")</f>
        <v/>
      </c>
    </row>
    <row r="241" spans="1:8" ht="15.75" thickBot="1">
      <c r="A241" s="4" t="s">
        <v>152</v>
      </c>
      <c r="B241" s="6">
        <v>960</v>
      </c>
      <c r="C241" s="6" t="s">
        <v>67</v>
      </c>
      <c r="D241">
        <v>240</v>
      </c>
      <c r="E241" t="e">
        <f t="shared" si="6"/>
        <v>#REF!</v>
      </c>
      <c r="G241" t="str">
        <f t="shared" si="7"/>
        <v/>
      </c>
      <c r="H241" t="str">
        <f>IFERROR(VLOOKUP(G241,#REF!,2,FALSE),"")</f>
        <v/>
      </c>
    </row>
    <row r="242" spans="1:8" ht="15.75" thickBot="1">
      <c r="A242" s="4" t="s">
        <v>153</v>
      </c>
      <c r="B242" s="6">
        <v>960</v>
      </c>
      <c r="C242" s="6" t="s">
        <v>67</v>
      </c>
      <c r="D242">
        <v>241</v>
      </c>
      <c r="E242" t="e">
        <f t="shared" si="6"/>
        <v>#REF!</v>
      </c>
      <c r="G242" t="str">
        <f t="shared" si="7"/>
        <v/>
      </c>
      <c r="H242" t="str">
        <f>IFERROR(VLOOKUP(G242,#REF!,2,FALSE),"")</f>
        <v/>
      </c>
    </row>
    <row r="243" spans="1:8" ht="15.75" thickBot="1">
      <c r="A243" s="4" t="s">
        <v>152</v>
      </c>
      <c r="B243" s="6">
        <v>965</v>
      </c>
      <c r="C243" s="6" t="s">
        <v>1</v>
      </c>
      <c r="D243">
        <v>242</v>
      </c>
      <c r="E243" t="e">
        <f t="shared" si="6"/>
        <v>#REF!</v>
      </c>
      <c r="G243" t="str">
        <f t="shared" si="7"/>
        <v/>
      </c>
      <c r="H243" t="str">
        <f>IFERROR(VLOOKUP(G243,#REF!,2,FALSE),"")</f>
        <v/>
      </c>
    </row>
    <row r="244" spans="1:8" ht="15.75" thickBot="1">
      <c r="A244" s="4" t="s">
        <v>153</v>
      </c>
      <c r="B244" s="6">
        <v>965</v>
      </c>
      <c r="C244" s="6" t="s">
        <v>1</v>
      </c>
      <c r="D244">
        <v>243</v>
      </c>
      <c r="E244" t="e">
        <f t="shared" si="6"/>
        <v>#REF!</v>
      </c>
      <c r="G244" t="str">
        <f t="shared" si="7"/>
        <v/>
      </c>
      <c r="H244" t="str">
        <f>IFERROR(VLOOKUP(G244,#REF!,2,FALSE),"")</f>
        <v/>
      </c>
    </row>
    <row r="245" spans="1:8" ht="15.75" thickBot="1">
      <c r="A245" s="4" t="s">
        <v>152</v>
      </c>
      <c r="B245" s="6">
        <v>970</v>
      </c>
      <c r="C245" s="6" t="s">
        <v>22</v>
      </c>
      <c r="D245">
        <v>244</v>
      </c>
      <c r="E245" t="e">
        <f t="shared" si="6"/>
        <v>#REF!</v>
      </c>
      <c r="G245" t="str">
        <f t="shared" si="7"/>
        <v/>
      </c>
      <c r="H245" t="str">
        <f>IFERROR(VLOOKUP(G245,#REF!,2,FALSE),"")</f>
        <v/>
      </c>
    </row>
    <row r="246" spans="1:8" ht="15.75" thickBot="1">
      <c r="A246" s="4" t="s">
        <v>153</v>
      </c>
      <c r="B246" s="6">
        <v>970</v>
      </c>
      <c r="C246" s="6" t="s">
        <v>22</v>
      </c>
      <c r="D246">
        <v>245</v>
      </c>
      <c r="E246" t="e">
        <f t="shared" si="6"/>
        <v>#REF!</v>
      </c>
      <c r="G246" t="str">
        <f t="shared" si="7"/>
        <v/>
      </c>
      <c r="H246" t="str">
        <f>IFERROR(VLOOKUP(G246,#REF!,2,FALSE),"")</f>
        <v/>
      </c>
    </row>
    <row r="247" spans="1:8" ht="15.75" thickBot="1">
      <c r="A247" s="4" t="s">
        <v>152</v>
      </c>
      <c r="B247" s="6">
        <v>980</v>
      </c>
      <c r="C247" s="6" t="s">
        <v>91</v>
      </c>
      <c r="D247">
        <v>246</v>
      </c>
      <c r="E247" t="e">
        <f t="shared" si="6"/>
        <v>#REF!</v>
      </c>
      <c r="G247" t="str">
        <f t="shared" si="7"/>
        <v/>
      </c>
      <c r="H247" t="str">
        <f>IFERROR(VLOOKUP(G247,#REF!,2,FALSE),"")</f>
        <v/>
      </c>
    </row>
    <row r="248" spans="1:8" ht="15.75" thickBot="1">
      <c r="A248" s="4" t="s">
        <v>153</v>
      </c>
      <c r="B248" s="6">
        <v>980</v>
      </c>
      <c r="C248" s="6" t="s">
        <v>91</v>
      </c>
      <c r="D248">
        <v>247</v>
      </c>
      <c r="E248" t="e">
        <f t="shared" si="6"/>
        <v>#REF!</v>
      </c>
      <c r="G248" t="str">
        <f t="shared" si="7"/>
        <v/>
      </c>
      <c r="H248" t="str">
        <f>IFERROR(VLOOKUP(G248,#REF!,2,FALSE),"")</f>
        <v/>
      </c>
    </row>
    <row r="249" spans="1:8" ht="15.75" thickBot="1">
      <c r="A249" s="4" t="s">
        <v>152</v>
      </c>
      <c r="B249" s="6">
        <v>990</v>
      </c>
      <c r="C249" s="6" t="s">
        <v>90</v>
      </c>
      <c r="D249">
        <v>248</v>
      </c>
      <c r="E249" t="e">
        <f t="shared" si="6"/>
        <v>#REF!</v>
      </c>
      <c r="G249" t="str">
        <f t="shared" si="7"/>
        <v/>
      </c>
      <c r="H249" t="str">
        <f>IFERROR(VLOOKUP(G249,#REF!,2,FALSE),"")</f>
        <v/>
      </c>
    </row>
    <row r="250" spans="1:8">
      <c r="A250" s="3" t="s">
        <v>153</v>
      </c>
      <c r="B250" s="1">
        <v>990</v>
      </c>
      <c r="C250" s="1" t="s">
        <v>90</v>
      </c>
      <c r="D250">
        <v>249</v>
      </c>
      <c r="E250" t="e">
        <f t="shared" si="6"/>
        <v>#REF!</v>
      </c>
      <c r="G250" t="str">
        <f t="shared" si="7"/>
        <v/>
      </c>
      <c r="H250" t="str">
        <f>IFERROR(VLOOKUP(G250,#REF!,2,FALSE),"")</f>
        <v/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79"/>
  <sheetViews>
    <sheetView showGridLines="0" showZeros="0" zoomScale="110" zoomScaleNormal="110" zoomScalePageLayoutView="90" workbookViewId="0">
      <selection activeCell="D6" sqref="D6:G6"/>
    </sheetView>
  </sheetViews>
  <sheetFormatPr defaultColWidth="9.140625" defaultRowHeight="15"/>
  <cols>
    <col min="1" max="1" width="6" style="34" customWidth="1"/>
    <col min="2" max="2" width="8.28515625" style="34" customWidth="1"/>
    <col min="3" max="3" width="7.85546875" style="34" customWidth="1"/>
    <col min="4" max="4" width="10.85546875" style="35" customWidth="1"/>
    <col min="5" max="5" width="43.5703125" style="36" customWidth="1"/>
    <col min="6" max="6" width="6.5703125" style="37" customWidth="1"/>
    <col min="7" max="7" width="7.7109375" style="35" customWidth="1"/>
    <col min="8" max="8" width="8.85546875" style="35" customWidth="1"/>
    <col min="9" max="9" width="12.28515625" style="33" customWidth="1"/>
    <col min="10" max="10" width="8" style="16" customWidth="1"/>
    <col min="11" max="11" width="15.7109375" style="76" bestFit="1" customWidth="1"/>
    <col min="12" max="12" width="10.7109375" style="147" hidden="1" customWidth="1"/>
    <col min="13" max="13" width="11.5703125" style="28" customWidth="1"/>
    <col min="14" max="14" width="11.28515625" style="28" customWidth="1"/>
    <col min="15" max="15" width="23" style="29" customWidth="1"/>
    <col min="16" max="16" width="9.140625" style="144"/>
    <col min="17" max="16384" width="9.140625" style="28"/>
  </cols>
  <sheetData>
    <row r="1" spans="1:16" s="25" customFormat="1">
      <c r="A1" s="265" t="s">
        <v>166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31"/>
      <c r="O1" s="32"/>
      <c r="P1" s="30"/>
    </row>
    <row r="2" spans="1:16" s="13" customFormat="1">
      <c r="A2" s="255" t="s">
        <v>0</v>
      </c>
      <c r="B2" s="255"/>
      <c r="C2" s="255"/>
      <c r="D2" s="266"/>
      <c r="E2" s="266"/>
      <c r="F2" s="94" t="s">
        <v>132</v>
      </c>
      <c r="G2" s="93"/>
      <c r="H2" s="259" t="s">
        <v>133</v>
      </c>
      <c r="I2" s="259"/>
      <c r="J2" s="266">
        <v>2025</v>
      </c>
      <c r="K2" s="266"/>
      <c r="L2" s="7"/>
      <c r="O2" s="8"/>
      <c r="P2" s="141"/>
    </row>
    <row r="3" spans="1:16" s="13" customFormat="1" ht="15" customHeight="1">
      <c r="A3" s="270" t="s">
        <v>134</v>
      </c>
      <c r="B3" s="270"/>
      <c r="C3" s="270"/>
      <c r="D3" s="267" t="s">
        <v>300</v>
      </c>
      <c r="E3" s="267"/>
      <c r="F3" s="267"/>
      <c r="G3" s="267"/>
      <c r="H3" s="267"/>
      <c r="I3" s="267"/>
      <c r="J3" s="267"/>
      <c r="K3" s="267"/>
      <c r="L3" s="9"/>
      <c r="O3" s="8"/>
      <c r="P3" s="141"/>
    </row>
    <row r="4" spans="1:16" s="13" customFormat="1">
      <c r="A4" s="255" t="s">
        <v>147</v>
      </c>
      <c r="B4" s="255"/>
      <c r="C4" s="255"/>
      <c r="D4" s="262" t="s">
        <v>161</v>
      </c>
      <c r="E4" s="262"/>
      <c r="F4" s="262"/>
      <c r="G4" s="262"/>
      <c r="H4" s="259" t="s">
        <v>145</v>
      </c>
      <c r="I4" s="259"/>
      <c r="J4" s="268" t="s">
        <v>162</v>
      </c>
      <c r="K4" s="268"/>
      <c r="L4" s="10"/>
      <c r="O4" s="8"/>
      <c r="P4" s="141"/>
    </row>
    <row r="5" spans="1:16" s="13" customFormat="1">
      <c r="A5" s="255" t="s">
        <v>143</v>
      </c>
      <c r="B5" s="255"/>
      <c r="C5" s="255"/>
      <c r="D5" s="262" t="s">
        <v>144</v>
      </c>
      <c r="E5" s="262"/>
      <c r="F5" s="262"/>
      <c r="G5" s="262"/>
      <c r="H5" s="262"/>
      <c r="I5" s="262"/>
      <c r="J5" s="262"/>
      <c r="K5" s="262"/>
      <c r="L5" s="11"/>
      <c r="O5" s="8"/>
      <c r="P5" s="141"/>
    </row>
    <row r="6" spans="1:16" s="13" customFormat="1" ht="15.75" customHeight="1">
      <c r="A6" s="255" t="s">
        <v>169</v>
      </c>
      <c r="B6" s="255"/>
      <c r="C6" s="255"/>
      <c r="D6" s="322"/>
      <c r="E6" s="323"/>
      <c r="F6" s="323"/>
      <c r="G6" s="324"/>
      <c r="H6" s="259" t="s">
        <v>301</v>
      </c>
      <c r="I6" s="259"/>
      <c r="J6" s="260"/>
      <c r="K6" s="261"/>
      <c r="L6" s="12"/>
      <c r="O6" s="8"/>
      <c r="P6" s="141"/>
    </row>
    <row r="7" spans="1:16" s="13" customFormat="1">
      <c r="A7" s="325" t="s">
        <v>135</v>
      </c>
      <c r="B7" s="326"/>
      <c r="C7" s="326"/>
      <c r="D7" s="326"/>
      <c r="E7" s="327"/>
      <c r="F7" s="320" t="s">
        <v>199</v>
      </c>
      <c r="G7" s="320"/>
      <c r="H7" s="320"/>
      <c r="I7" s="320"/>
      <c r="J7" s="320"/>
      <c r="K7" s="320"/>
      <c r="O7" s="8"/>
      <c r="P7" s="141"/>
    </row>
    <row r="8" spans="1:16" s="142" customFormat="1">
      <c r="A8" s="328" t="s">
        <v>146</v>
      </c>
      <c r="B8" s="329"/>
      <c r="C8" s="329"/>
      <c r="D8" s="329"/>
      <c r="E8" s="330"/>
      <c r="F8" s="321" t="s">
        <v>168</v>
      </c>
      <c r="G8" s="321"/>
      <c r="H8" s="321"/>
      <c r="I8" s="321"/>
      <c r="J8" s="321"/>
      <c r="K8" s="321"/>
      <c r="L8" s="13"/>
      <c r="O8" s="14"/>
      <c r="P8" s="143"/>
    </row>
    <row r="9" spans="1:16" s="25" customFormat="1" ht="17.25" customHeight="1">
      <c r="A9" s="254" t="s">
        <v>155</v>
      </c>
      <c r="B9" s="253" t="s">
        <v>150</v>
      </c>
      <c r="C9" s="269" t="s">
        <v>142</v>
      </c>
      <c r="D9" s="271" t="s">
        <v>149</v>
      </c>
      <c r="E9" s="253" t="s">
        <v>136</v>
      </c>
      <c r="F9" s="254" t="s">
        <v>140</v>
      </c>
      <c r="G9" s="254"/>
      <c r="H9" s="254"/>
      <c r="I9" s="254"/>
      <c r="J9" s="254"/>
      <c r="K9" s="254"/>
      <c r="L9" s="15"/>
      <c r="O9" s="32"/>
      <c r="P9" s="30"/>
    </row>
    <row r="10" spans="1:16" s="25" customFormat="1" ht="45" customHeight="1">
      <c r="A10" s="254"/>
      <c r="B10" s="253"/>
      <c r="C10" s="269"/>
      <c r="D10" s="271"/>
      <c r="E10" s="253"/>
      <c r="F10" s="109" t="s">
        <v>137</v>
      </c>
      <c r="G10" s="110" t="s">
        <v>138</v>
      </c>
      <c r="H10" s="111" t="s">
        <v>139</v>
      </c>
      <c r="I10" s="112" t="s">
        <v>165</v>
      </c>
      <c r="J10" s="113" t="s">
        <v>141</v>
      </c>
      <c r="K10" s="114" t="s">
        <v>164</v>
      </c>
      <c r="M10" s="32"/>
      <c r="N10" s="30"/>
    </row>
    <row r="11" spans="1:16" s="25" customFormat="1" ht="15.75" hidden="1" customHeight="1">
      <c r="A11" s="95"/>
      <c r="B11" s="96" t="str">
        <f>IF(AND(E11&lt;&gt;"",F11&gt;0,G11&lt;&gt;"",H11&gt;0),1,"")</f>
        <v/>
      </c>
      <c r="C11" s="97"/>
      <c r="D11" s="98"/>
      <c r="E11" s="99"/>
      <c r="F11" s="100"/>
      <c r="G11" s="95"/>
      <c r="H11" s="101"/>
      <c r="I11" s="102"/>
      <c r="J11" s="103"/>
      <c r="K11" s="104"/>
      <c r="M11" s="32"/>
      <c r="N11" s="30"/>
    </row>
    <row r="12" spans="1:16" ht="18" customHeight="1">
      <c r="A12" s="318" t="s">
        <v>224</v>
      </c>
      <c r="B12" s="318"/>
      <c r="C12" s="318"/>
      <c r="D12" s="318"/>
      <c r="E12" s="318"/>
      <c r="F12" s="318"/>
      <c r="G12" s="318"/>
      <c r="H12" s="318"/>
      <c r="I12" s="318"/>
      <c r="J12" s="318"/>
      <c r="K12" s="318"/>
      <c r="L12" s="28"/>
      <c r="M12" s="33"/>
      <c r="N12" s="144"/>
      <c r="O12" s="28"/>
      <c r="P12" s="28"/>
    </row>
    <row r="13" spans="1:16" s="25" customFormat="1" ht="18" customHeight="1">
      <c r="A13" s="115"/>
      <c r="B13" s="319" t="s">
        <v>200</v>
      </c>
      <c r="C13" s="319"/>
      <c r="D13" s="319"/>
      <c r="E13" s="319"/>
      <c r="F13" s="319"/>
      <c r="G13" s="319"/>
      <c r="H13" s="319"/>
      <c r="I13" s="319"/>
      <c r="J13" s="319"/>
      <c r="K13" s="319"/>
      <c r="M13" s="32"/>
      <c r="N13" s="30"/>
    </row>
    <row r="14" spans="1:16" s="25" customFormat="1" ht="18" customHeight="1">
      <c r="A14" s="116">
        <v>1</v>
      </c>
      <c r="B14" s="117" t="s">
        <v>167</v>
      </c>
      <c r="C14" s="105"/>
      <c r="D14" s="118"/>
      <c r="E14" s="119" t="s">
        <v>204</v>
      </c>
      <c r="F14" s="105"/>
      <c r="G14" s="105"/>
      <c r="H14" s="105"/>
      <c r="I14" s="105"/>
      <c r="J14" s="106"/>
      <c r="K14" s="120">
        <f>SUM(K15:K15)</f>
        <v>0</v>
      </c>
      <c r="M14" s="32"/>
      <c r="N14" s="30"/>
    </row>
    <row r="15" spans="1:16" s="25" customFormat="1" ht="42.75">
      <c r="A15" s="115" t="s">
        <v>163</v>
      </c>
      <c r="B15" s="121" t="s">
        <v>167</v>
      </c>
      <c r="C15" s="122">
        <v>103689</v>
      </c>
      <c r="D15" s="123">
        <v>45881</v>
      </c>
      <c r="E15" s="133" t="s">
        <v>201</v>
      </c>
      <c r="F15" s="124">
        <v>4.5</v>
      </c>
      <c r="G15" s="100" t="s">
        <v>275</v>
      </c>
      <c r="H15" s="100"/>
      <c r="I15" s="100">
        <f>ROUND(H15*(1+J15),2)</f>
        <v>0</v>
      </c>
      <c r="J15" s="125">
        <f>$J$6</f>
        <v>0</v>
      </c>
      <c r="K15" s="126"/>
      <c r="M15" s="32"/>
      <c r="N15" s="30"/>
    </row>
    <row r="16" spans="1:16" s="25" customFormat="1">
      <c r="A16" s="116">
        <v>2</v>
      </c>
      <c r="B16" s="117" t="s">
        <v>167</v>
      </c>
      <c r="C16" s="127"/>
      <c r="D16" s="118"/>
      <c r="E16" s="119" t="s">
        <v>205</v>
      </c>
      <c r="F16" s="252"/>
      <c r="G16" s="252"/>
      <c r="H16" s="252"/>
      <c r="I16" s="252"/>
      <c r="J16" s="252"/>
      <c r="K16" s="120"/>
      <c r="M16" s="32"/>
      <c r="N16" s="30"/>
    </row>
    <row r="17" spans="1:13" s="25" customFormat="1" ht="28.5">
      <c r="A17" s="115" t="s">
        <v>179</v>
      </c>
      <c r="B17" s="121" t="s">
        <v>167</v>
      </c>
      <c r="C17" s="122">
        <v>90778</v>
      </c>
      <c r="D17" s="123">
        <v>45881</v>
      </c>
      <c r="E17" s="133" t="s">
        <v>206</v>
      </c>
      <c r="F17" s="128">
        <v>50</v>
      </c>
      <c r="G17" s="100" t="s">
        <v>202</v>
      </c>
      <c r="H17" s="100"/>
      <c r="I17" s="100">
        <f t="shared" ref="I17:I18" si="0">ROUND(H17*(1+J17),2)</f>
        <v>0</v>
      </c>
      <c r="J17" s="125">
        <f t="shared" ref="J17:J18" si="1">$J$6</f>
        <v>0</v>
      </c>
      <c r="K17" s="126"/>
    </row>
    <row r="18" spans="1:13" s="25" customFormat="1" ht="28.5">
      <c r="A18" s="129" t="s">
        <v>233</v>
      </c>
      <c r="B18" s="130" t="s">
        <v>167</v>
      </c>
      <c r="C18" s="122">
        <v>90780</v>
      </c>
      <c r="D18" s="123">
        <v>45881</v>
      </c>
      <c r="E18" s="140" t="s">
        <v>238</v>
      </c>
      <c r="F18" s="128">
        <v>200</v>
      </c>
      <c r="G18" s="131" t="s">
        <v>202</v>
      </c>
      <c r="H18" s="131"/>
      <c r="I18" s="100">
        <f t="shared" si="0"/>
        <v>0</v>
      </c>
      <c r="J18" s="125">
        <f t="shared" si="1"/>
        <v>0</v>
      </c>
      <c r="K18" s="132"/>
      <c r="M18" s="32"/>
    </row>
    <row r="19" spans="1:13" s="25" customFormat="1">
      <c r="A19" s="116">
        <v>3</v>
      </c>
      <c r="B19" s="117" t="s">
        <v>167</v>
      </c>
      <c r="C19" s="127"/>
      <c r="D19" s="118"/>
      <c r="E19" s="119" t="s">
        <v>239</v>
      </c>
      <c r="F19" s="252"/>
      <c r="G19" s="252"/>
      <c r="H19" s="252"/>
      <c r="I19" s="252"/>
      <c r="J19" s="252"/>
      <c r="K19" s="120">
        <f>SUM(K20:K25)</f>
        <v>0</v>
      </c>
      <c r="L19" s="28"/>
      <c r="M19" s="28"/>
    </row>
    <row r="20" spans="1:13" s="25" customFormat="1" ht="42.75">
      <c r="A20" s="115" t="s">
        <v>316</v>
      </c>
      <c r="B20" s="121" t="s">
        <v>167</v>
      </c>
      <c r="C20" s="134">
        <v>97638</v>
      </c>
      <c r="D20" s="123">
        <v>45881</v>
      </c>
      <c r="E20" s="133" t="s">
        <v>292</v>
      </c>
      <c r="F20" s="128">
        <v>8.65</v>
      </c>
      <c r="G20" s="131" t="s">
        <v>275</v>
      </c>
      <c r="H20" s="131"/>
      <c r="I20" s="100">
        <f>ROUND(H20*(1+J20),2)</f>
        <v>0</v>
      </c>
      <c r="J20" s="125">
        <f t="shared" ref="J20:J69" si="2">$J$6</f>
        <v>0</v>
      </c>
      <c r="K20" s="126"/>
      <c r="L20" s="147"/>
      <c r="M20" s="28"/>
    </row>
    <row r="21" spans="1:13" s="25" customFormat="1" ht="28.5">
      <c r="A21" s="115" t="s">
        <v>317</v>
      </c>
      <c r="B21" s="121" t="s">
        <v>167</v>
      </c>
      <c r="C21" s="134">
        <v>97645</v>
      </c>
      <c r="D21" s="123">
        <v>45881</v>
      </c>
      <c r="E21" s="133" t="s">
        <v>229</v>
      </c>
      <c r="F21" s="128">
        <v>0.6</v>
      </c>
      <c r="G21" s="131" t="s">
        <v>275</v>
      </c>
      <c r="H21" s="131"/>
      <c r="I21" s="100">
        <f>ROUND(H21*(1+J21),2)</f>
        <v>0</v>
      </c>
      <c r="J21" s="125">
        <f t="shared" si="2"/>
        <v>0</v>
      </c>
      <c r="K21" s="126"/>
      <c r="L21" s="147"/>
      <c r="M21" s="28"/>
    </row>
    <row r="22" spans="1:13" s="25" customFormat="1" ht="28.5">
      <c r="A22" s="115" t="s">
        <v>318</v>
      </c>
      <c r="B22" s="121" t="s">
        <v>167</v>
      </c>
      <c r="C22" s="134">
        <v>97663</v>
      </c>
      <c r="D22" s="123">
        <v>45881</v>
      </c>
      <c r="E22" s="133" t="s">
        <v>293</v>
      </c>
      <c r="F22" s="128">
        <v>3</v>
      </c>
      <c r="G22" s="131" t="s">
        <v>294</v>
      </c>
      <c r="H22" s="131"/>
      <c r="I22" s="100">
        <f>ROUND(H22*(1+J22),2)</f>
        <v>0</v>
      </c>
      <c r="J22" s="125">
        <f t="shared" si="2"/>
        <v>0</v>
      </c>
      <c r="K22" s="126"/>
      <c r="L22" s="147"/>
      <c r="M22" s="28"/>
    </row>
    <row r="23" spans="1:13" s="25" customFormat="1" ht="42.75">
      <c r="A23" s="115" t="s">
        <v>319</v>
      </c>
      <c r="B23" s="121" t="s">
        <v>167</v>
      </c>
      <c r="C23" s="134">
        <v>97633</v>
      </c>
      <c r="D23" s="123">
        <v>45881</v>
      </c>
      <c r="E23" s="133" t="s">
        <v>231</v>
      </c>
      <c r="F23" s="128">
        <v>17.82</v>
      </c>
      <c r="G23" s="131" t="s">
        <v>275</v>
      </c>
      <c r="H23" s="131"/>
      <c r="I23" s="100">
        <f>ROUND(H23*(1+J23),2)</f>
        <v>0</v>
      </c>
      <c r="J23" s="125">
        <f t="shared" si="2"/>
        <v>0</v>
      </c>
      <c r="K23" s="126"/>
      <c r="L23" s="147"/>
      <c r="M23" s="28"/>
    </row>
    <row r="24" spans="1:13" s="25" customFormat="1" ht="42.75">
      <c r="A24" s="115" t="s">
        <v>196</v>
      </c>
      <c r="B24" s="121" t="s">
        <v>167</v>
      </c>
      <c r="C24" s="122">
        <v>97622</v>
      </c>
      <c r="D24" s="123">
        <v>45881</v>
      </c>
      <c r="E24" s="133" t="s">
        <v>257</v>
      </c>
      <c r="F24" s="124">
        <v>1.32</v>
      </c>
      <c r="G24" s="100" t="s">
        <v>275</v>
      </c>
      <c r="H24" s="100"/>
      <c r="I24" s="100">
        <f>ROUND(H24*J24+H24,2)</f>
        <v>0</v>
      </c>
      <c r="J24" s="125">
        <f t="shared" si="2"/>
        <v>0</v>
      </c>
      <c r="K24" s="126"/>
      <c r="L24" s="28"/>
    </row>
    <row r="25" spans="1:13" s="25" customFormat="1" ht="28.5">
      <c r="A25" s="115" t="s">
        <v>209</v>
      </c>
      <c r="B25" s="121" t="s">
        <v>167</v>
      </c>
      <c r="C25" s="134">
        <v>97644</v>
      </c>
      <c r="D25" s="123">
        <v>45881</v>
      </c>
      <c r="E25" s="133" t="s">
        <v>230</v>
      </c>
      <c r="F25" s="128">
        <v>5.58</v>
      </c>
      <c r="G25" s="100" t="s">
        <v>275</v>
      </c>
      <c r="H25" s="100"/>
      <c r="I25" s="131">
        <f>ROUND(H25*J25+H25,2)</f>
        <v>0</v>
      </c>
      <c r="J25" s="125">
        <f t="shared" si="2"/>
        <v>0</v>
      </c>
      <c r="K25" s="132"/>
      <c r="L25" s="145"/>
    </row>
    <row r="26" spans="1:13" s="25" customFormat="1">
      <c r="A26" s="116">
        <v>4</v>
      </c>
      <c r="B26" s="135" t="s">
        <v>167</v>
      </c>
      <c r="C26" s="117"/>
      <c r="D26" s="118"/>
      <c r="E26" s="118" t="s">
        <v>272</v>
      </c>
      <c r="F26" s="119"/>
      <c r="G26" s="105"/>
      <c r="H26" s="105"/>
      <c r="I26" s="105"/>
      <c r="J26" s="105"/>
      <c r="K26" s="120">
        <f>SUM(K27:L33)</f>
        <v>0</v>
      </c>
      <c r="L26" s="145"/>
    </row>
    <row r="27" spans="1:13" s="25" customFormat="1">
      <c r="A27" s="115" t="s">
        <v>210</v>
      </c>
      <c r="B27" s="121" t="s">
        <v>203</v>
      </c>
      <c r="C27" s="122" t="s">
        <v>273</v>
      </c>
      <c r="D27" s="123">
        <v>45881</v>
      </c>
      <c r="E27" s="133" t="s">
        <v>274</v>
      </c>
      <c r="F27" s="124">
        <v>435</v>
      </c>
      <c r="G27" s="100" t="s">
        <v>275</v>
      </c>
      <c r="H27" s="100"/>
      <c r="I27" s="100">
        <f t="shared" ref="I27:I33" si="3">ROUND(H27*J27+H27,2)</f>
        <v>0</v>
      </c>
      <c r="J27" s="125">
        <f t="shared" ref="J27:J33" si="4">$J$6</f>
        <v>0</v>
      </c>
      <c r="K27" s="126"/>
      <c r="L27" s="145"/>
    </row>
    <row r="28" spans="1:13" s="25" customFormat="1">
      <c r="A28" s="115" t="s">
        <v>222</v>
      </c>
      <c r="B28" s="121" t="s">
        <v>203</v>
      </c>
      <c r="C28" s="122" t="s">
        <v>276</v>
      </c>
      <c r="D28" s="123">
        <v>45881</v>
      </c>
      <c r="E28" s="133" t="s">
        <v>277</v>
      </c>
      <c r="F28" s="124">
        <v>19.72</v>
      </c>
      <c r="G28" s="100" t="s">
        <v>226</v>
      </c>
      <c r="H28" s="100"/>
      <c r="I28" s="100">
        <f t="shared" si="3"/>
        <v>0</v>
      </c>
      <c r="J28" s="125">
        <f t="shared" si="4"/>
        <v>0</v>
      </c>
      <c r="K28" s="126"/>
      <c r="L28" s="145"/>
    </row>
    <row r="29" spans="1:13" s="25" customFormat="1" ht="28.5">
      <c r="A29" s="115" t="s">
        <v>235</v>
      </c>
      <c r="B29" s="121" t="s">
        <v>167</v>
      </c>
      <c r="C29" s="122">
        <v>98688</v>
      </c>
      <c r="D29" s="123">
        <v>45881</v>
      </c>
      <c r="E29" s="133" t="s">
        <v>278</v>
      </c>
      <c r="F29" s="124">
        <v>375.18</v>
      </c>
      <c r="G29" s="100" t="s">
        <v>247</v>
      </c>
      <c r="H29" s="100"/>
      <c r="I29" s="100">
        <f t="shared" si="3"/>
        <v>0</v>
      </c>
      <c r="J29" s="125">
        <f t="shared" si="4"/>
        <v>0</v>
      </c>
      <c r="K29" s="126"/>
      <c r="L29" s="145"/>
    </row>
    <row r="30" spans="1:13" s="25" customFormat="1" ht="42.75">
      <c r="A30" s="115" t="s">
        <v>234</v>
      </c>
      <c r="B30" s="121" t="s">
        <v>167</v>
      </c>
      <c r="C30" s="134">
        <v>98553</v>
      </c>
      <c r="D30" s="123">
        <v>45881</v>
      </c>
      <c r="E30" s="133" t="s">
        <v>252</v>
      </c>
      <c r="F30" s="128">
        <v>381.71</v>
      </c>
      <c r="G30" s="100" t="s">
        <v>275</v>
      </c>
      <c r="H30" s="100"/>
      <c r="I30" s="100">
        <f t="shared" si="3"/>
        <v>0</v>
      </c>
      <c r="J30" s="125">
        <f t="shared" si="4"/>
        <v>0</v>
      </c>
      <c r="K30" s="126"/>
      <c r="L30" s="145"/>
    </row>
    <row r="31" spans="1:13" s="25" customFormat="1" ht="42.75">
      <c r="A31" s="115" t="s">
        <v>245</v>
      </c>
      <c r="B31" s="121" t="s">
        <v>167</v>
      </c>
      <c r="C31" s="134">
        <v>88476</v>
      </c>
      <c r="D31" s="123">
        <v>45881</v>
      </c>
      <c r="E31" s="133" t="s">
        <v>279</v>
      </c>
      <c r="F31" s="128">
        <v>381.71</v>
      </c>
      <c r="G31" s="100" t="s">
        <v>275</v>
      </c>
      <c r="H31" s="100"/>
      <c r="I31" s="100">
        <f t="shared" si="3"/>
        <v>0</v>
      </c>
      <c r="J31" s="125">
        <f t="shared" si="4"/>
        <v>0</v>
      </c>
      <c r="K31" s="126"/>
      <c r="L31" s="145"/>
    </row>
    <row r="32" spans="1:13" s="25" customFormat="1" ht="28.5">
      <c r="A32" s="115" t="s">
        <v>282</v>
      </c>
      <c r="B32" s="121" t="s">
        <v>167</v>
      </c>
      <c r="C32" s="134">
        <v>102488</v>
      </c>
      <c r="D32" s="123">
        <v>45881</v>
      </c>
      <c r="E32" s="133" t="s">
        <v>280</v>
      </c>
      <c r="F32" s="128">
        <v>381.71</v>
      </c>
      <c r="G32" s="100" t="s">
        <v>275</v>
      </c>
      <c r="H32" s="100"/>
      <c r="I32" s="100">
        <f t="shared" si="3"/>
        <v>0</v>
      </c>
      <c r="J32" s="125">
        <f t="shared" si="4"/>
        <v>0</v>
      </c>
      <c r="K32" s="126"/>
      <c r="L32" s="145"/>
    </row>
    <row r="33" spans="1:16" s="25" customFormat="1" ht="42.75">
      <c r="A33" s="115" t="s">
        <v>283</v>
      </c>
      <c r="B33" s="121" t="s">
        <v>167</v>
      </c>
      <c r="C33" s="134">
        <v>101735</v>
      </c>
      <c r="D33" s="123">
        <v>45881</v>
      </c>
      <c r="E33" s="133" t="s">
        <v>281</v>
      </c>
      <c r="F33" s="124">
        <v>205</v>
      </c>
      <c r="G33" s="100" t="s">
        <v>275</v>
      </c>
      <c r="H33" s="100"/>
      <c r="I33" s="100">
        <f t="shared" si="3"/>
        <v>0</v>
      </c>
      <c r="J33" s="125">
        <f t="shared" si="4"/>
        <v>0</v>
      </c>
      <c r="K33" s="126"/>
      <c r="L33" s="145"/>
    </row>
    <row r="34" spans="1:16" s="25" customFormat="1">
      <c r="A34" s="116">
        <v>5</v>
      </c>
      <c r="B34" s="135" t="s">
        <v>167</v>
      </c>
      <c r="C34" s="117"/>
      <c r="D34" s="118"/>
      <c r="E34" s="118" t="s">
        <v>225</v>
      </c>
      <c r="F34" s="119"/>
      <c r="G34" s="105"/>
      <c r="H34" s="105"/>
      <c r="I34" s="105"/>
      <c r="J34" s="105"/>
      <c r="K34" s="120">
        <f>SUM(K35:K38)</f>
        <v>0</v>
      </c>
      <c r="L34" s="145"/>
    </row>
    <row r="35" spans="1:16" s="25" customFormat="1" ht="71.25">
      <c r="A35" s="115" t="s">
        <v>211</v>
      </c>
      <c r="B35" s="121" t="s">
        <v>167</v>
      </c>
      <c r="C35" s="134">
        <v>103334</v>
      </c>
      <c r="D35" s="123">
        <v>45881</v>
      </c>
      <c r="E35" s="133" t="s">
        <v>255</v>
      </c>
      <c r="F35" s="124">
        <v>1.98</v>
      </c>
      <c r="G35" s="100" t="s">
        <v>275</v>
      </c>
      <c r="H35" s="100"/>
      <c r="I35" s="100">
        <f t="shared" ref="I35:I38" si="5">ROUND(H35*J35+H35,2)</f>
        <v>0</v>
      </c>
      <c r="J35" s="125">
        <f t="shared" ref="J35:J38" si="6">$J$6</f>
        <v>0</v>
      </c>
      <c r="K35" s="126"/>
      <c r="L35" s="145"/>
    </row>
    <row r="36" spans="1:16" s="25" customFormat="1" ht="71.25">
      <c r="A36" s="115" t="s">
        <v>219</v>
      </c>
      <c r="B36" s="121" t="s">
        <v>167</v>
      </c>
      <c r="C36" s="134">
        <v>87690</v>
      </c>
      <c r="D36" s="123">
        <v>45881</v>
      </c>
      <c r="E36" s="133" t="s">
        <v>256</v>
      </c>
      <c r="F36" s="128">
        <v>205</v>
      </c>
      <c r="G36" s="100" t="s">
        <v>275</v>
      </c>
      <c r="H36" s="100"/>
      <c r="I36" s="131">
        <f t="shared" si="5"/>
        <v>0</v>
      </c>
      <c r="J36" s="125">
        <f t="shared" si="6"/>
        <v>0</v>
      </c>
      <c r="K36" s="132"/>
      <c r="L36" s="28"/>
    </row>
    <row r="37" spans="1:16" ht="57">
      <c r="A37" s="115" t="s">
        <v>220</v>
      </c>
      <c r="B37" s="121" t="s">
        <v>167</v>
      </c>
      <c r="C37" s="134">
        <v>106004</v>
      </c>
      <c r="D37" s="123">
        <v>45881</v>
      </c>
      <c r="E37" s="133" t="s">
        <v>271</v>
      </c>
      <c r="F37" s="128">
        <v>50</v>
      </c>
      <c r="G37" s="100" t="s">
        <v>247</v>
      </c>
      <c r="H37" s="100"/>
      <c r="I37" s="131">
        <f t="shared" si="5"/>
        <v>0</v>
      </c>
      <c r="J37" s="125">
        <f t="shared" si="6"/>
        <v>0</v>
      </c>
      <c r="K37" s="132"/>
      <c r="L37" s="25"/>
      <c r="M37" s="32"/>
      <c r="N37" s="30"/>
      <c r="O37" s="28"/>
      <c r="P37" s="28"/>
    </row>
    <row r="38" spans="1:16" ht="28.5">
      <c r="A38" s="115" t="s">
        <v>304</v>
      </c>
      <c r="B38" s="121" t="s">
        <v>167</v>
      </c>
      <c r="C38" s="122">
        <v>103001</v>
      </c>
      <c r="D38" s="123">
        <v>45881</v>
      </c>
      <c r="E38" s="133" t="s">
        <v>270</v>
      </c>
      <c r="F38" s="128">
        <v>115</v>
      </c>
      <c r="G38" s="100" t="s">
        <v>226</v>
      </c>
      <c r="H38" s="100"/>
      <c r="I38" s="100">
        <f t="shared" si="5"/>
        <v>0</v>
      </c>
      <c r="J38" s="125">
        <f t="shared" si="6"/>
        <v>0</v>
      </c>
      <c r="K38" s="104"/>
      <c r="L38" s="25"/>
      <c r="M38" s="32"/>
      <c r="N38" s="30"/>
      <c r="O38" s="28"/>
      <c r="P38" s="28"/>
    </row>
    <row r="39" spans="1:16">
      <c r="A39" s="116">
        <v>6</v>
      </c>
      <c r="B39" s="117" t="s">
        <v>167</v>
      </c>
      <c r="C39" s="127"/>
      <c r="D39" s="118"/>
      <c r="E39" s="119" t="s">
        <v>254</v>
      </c>
      <c r="F39" s="252"/>
      <c r="G39" s="252"/>
      <c r="H39" s="252"/>
      <c r="I39" s="252"/>
      <c r="J39" s="252"/>
      <c r="K39" s="120">
        <f>SUM(K40:K41)</f>
        <v>0</v>
      </c>
      <c r="L39" s="92"/>
      <c r="M39" s="30"/>
      <c r="N39" s="30"/>
      <c r="O39" s="28"/>
      <c r="P39" s="28"/>
    </row>
    <row r="40" spans="1:16" ht="42.75">
      <c r="A40" s="115" t="s">
        <v>218</v>
      </c>
      <c r="B40" s="121" t="s">
        <v>167</v>
      </c>
      <c r="C40" s="122">
        <v>98553</v>
      </c>
      <c r="D40" s="123">
        <v>45881</v>
      </c>
      <c r="E40" s="133" t="s">
        <v>252</v>
      </c>
      <c r="F40" s="124">
        <v>98.17</v>
      </c>
      <c r="G40" s="100" t="s">
        <v>275</v>
      </c>
      <c r="H40" s="100"/>
      <c r="I40" s="100">
        <f>ROUND(H40*J40+H40,2)</f>
        <v>0</v>
      </c>
      <c r="J40" s="125">
        <f t="shared" ref="J40:J41" si="7">$J$6</f>
        <v>0</v>
      </c>
      <c r="K40" s="126"/>
      <c r="L40" s="74"/>
      <c r="O40" s="28"/>
      <c r="P40" s="28"/>
    </row>
    <row r="41" spans="1:16" ht="42.75">
      <c r="A41" s="115" t="s">
        <v>236</v>
      </c>
      <c r="B41" s="121" t="s">
        <v>167</v>
      </c>
      <c r="C41" s="122">
        <v>94229</v>
      </c>
      <c r="D41" s="123">
        <v>45881</v>
      </c>
      <c r="E41" s="133" t="s">
        <v>253</v>
      </c>
      <c r="F41" s="128">
        <v>31</v>
      </c>
      <c r="G41" s="100" t="s">
        <v>247</v>
      </c>
      <c r="H41" s="100"/>
      <c r="I41" s="100">
        <f>ROUND(H41*J41+H41,2)</f>
        <v>0</v>
      </c>
      <c r="J41" s="125">
        <f t="shared" si="7"/>
        <v>0</v>
      </c>
      <c r="K41" s="126"/>
      <c r="L41" s="146"/>
      <c r="O41" s="28"/>
      <c r="P41" s="28"/>
    </row>
    <row r="42" spans="1:16">
      <c r="A42" s="116">
        <v>7</v>
      </c>
      <c r="B42" s="117" t="s">
        <v>167</v>
      </c>
      <c r="C42" s="127"/>
      <c r="D42" s="118"/>
      <c r="E42" s="135" t="s">
        <v>228</v>
      </c>
      <c r="F42" s="107"/>
      <c r="G42" s="107"/>
      <c r="H42" s="107"/>
      <c r="I42" s="107"/>
      <c r="J42" s="136"/>
      <c r="K42" s="137">
        <f>SUM(K43:K46)</f>
        <v>0</v>
      </c>
      <c r="L42" s="73">
        <f>ROUND(K44*M42+K44,2)</f>
        <v>0</v>
      </c>
      <c r="O42" s="28"/>
      <c r="P42" s="28"/>
    </row>
    <row r="43" spans="1:16" ht="57">
      <c r="A43" s="115" t="s">
        <v>221</v>
      </c>
      <c r="B43" s="130" t="s">
        <v>167</v>
      </c>
      <c r="C43" s="122">
        <v>102185</v>
      </c>
      <c r="D43" s="123">
        <v>45881</v>
      </c>
      <c r="E43" s="133" t="s">
        <v>258</v>
      </c>
      <c r="F43" s="128">
        <v>1</v>
      </c>
      <c r="G43" s="100" t="s">
        <v>226</v>
      </c>
      <c r="H43" s="131"/>
      <c r="I43" s="131">
        <f t="shared" ref="I43:I51" si="8">ROUND(H43*J43+H43,2)</f>
        <v>0</v>
      </c>
      <c r="J43" s="125">
        <f t="shared" ref="J43:J46" si="9">$J$6</f>
        <v>0</v>
      </c>
      <c r="K43" s="132"/>
      <c r="L43" s="146"/>
      <c r="O43" s="28"/>
      <c r="P43" s="28"/>
    </row>
    <row r="44" spans="1:16" ht="28.5">
      <c r="A44" s="115" t="s">
        <v>237</v>
      </c>
      <c r="B44" s="121" t="s">
        <v>167</v>
      </c>
      <c r="C44" s="122">
        <v>100701</v>
      </c>
      <c r="D44" s="123">
        <v>45881</v>
      </c>
      <c r="E44" s="138" t="s">
        <v>259</v>
      </c>
      <c r="F44" s="128">
        <v>10</v>
      </c>
      <c r="G44" s="100" t="s">
        <v>226</v>
      </c>
      <c r="H44" s="131"/>
      <c r="I44" s="131">
        <f t="shared" si="8"/>
        <v>0</v>
      </c>
      <c r="J44" s="125">
        <f t="shared" si="9"/>
        <v>0</v>
      </c>
      <c r="K44" s="132"/>
      <c r="L44" s="28"/>
      <c r="O44" s="28"/>
      <c r="P44" s="28"/>
    </row>
    <row r="45" spans="1:16" ht="28.5">
      <c r="A45" s="115" t="s">
        <v>305</v>
      </c>
      <c r="B45" s="121" t="s">
        <v>263</v>
      </c>
      <c r="C45" s="122">
        <v>39620</v>
      </c>
      <c r="D45" s="123">
        <v>45881</v>
      </c>
      <c r="E45" s="133" t="s">
        <v>264</v>
      </c>
      <c r="F45" s="128">
        <v>5</v>
      </c>
      <c r="G45" s="100" t="s">
        <v>226</v>
      </c>
      <c r="H45" s="131"/>
      <c r="I45" s="131">
        <f t="shared" si="8"/>
        <v>0</v>
      </c>
      <c r="J45" s="125">
        <f t="shared" si="9"/>
        <v>0</v>
      </c>
      <c r="K45" s="132"/>
      <c r="L45" s="146"/>
      <c r="O45" s="28"/>
      <c r="P45" s="28"/>
    </row>
    <row r="46" spans="1:16" ht="28.5">
      <c r="A46" s="115" t="s">
        <v>306</v>
      </c>
      <c r="B46" s="121" t="s">
        <v>263</v>
      </c>
      <c r="C46" s="122">
        <v>39623</v>
      </c>
      <c r="D46" s="123">
        <v>45881</v>
      </c>
      <c r="E46" s="138" t="s">
        <v>262</v>
      </c>
      <c r="F46" s="128">
        <v>1</v>
      </c>
      <c r="G46" s="100" t="s">
        <v>226</v>
      </c>
      <c r="H46" s="131"/>
      <c r="I46" s="131">
        <f t="shared" si="8"/>
        <v>0</v>
      </c>
      <c r="J46" s="125">
        <f t="shared" si="9"/>
        <v>0</v>
      </c>
      <c r="K46" s="132"/>
      <c r="L46" s="146"/>
      <c r="O46" s="28"/>
      <c r="P46" s="28"/>
    </row>
    <row r="47" spans="1:16">
      <c r="A47" s="116">
        <v>8</v>
      </c>
      <c r="B47" s="135" t="s">
        <v>167</v>
      </c>
      <c r="C47" s="135"/>
      <c r="D47" s="135"/>
      <c r="E47" s="135" t="s">
        <v>266</v>
      </c>
      <c r="F47" s="251"/>
      <c r="G47" s="251"/>
      <c r="H47" s="251"/>
      <c r="I47" s="251"/>
      <c r="J47" s="251"/>
      <c r="K47" s="120">
        <f>SUM(K48:K51)</f>
        <v>0</v>
      </c>
      <c r="L47" s="146"/>
      <c r="O47" s="28"/>
      <c r="P47" s="28"/>
    </row>
    <row r="48" spans="1:16" ht="42.75">
      <c r="A48" s="129" t="s">
        <v>240</v>
      </c>
      <c r="B48" s="121" t="s">
        <v>167</v>
      </c>
      <c r="C48" s="134">
        <v>88489</v>
      </c>
      <c r="D48" s="123">
        <v>45881</v>
      </c>
      <c r="E48" s="139" t="s">
        <v>227</v>
      </c>
      <c r="F48" s="129">
        <f>638.78+606.18</f>
        <v>1244.96</v>
      </c>
      <c r="G48" s="100" t="s">
        <v>275</v>
      </c>
      <c r="H48" s="129"/>
      <c r="I48" s="131">
        <f t="shared" si="8"/>
        <v>0</v>
      </c>
      <c r="J48" s="125">
        <f t="shared" ref="J48:J51" si="10">$J$6</f>
        <v>0</v>
      </c>
      <c r="K48" s="132"/>
      <c r="L48" s="146"/>
      <c r="O48" s="28"/>
      <c r="P48" s="28"/>
    </row>
    <row r="49" spans="1:16" ht="28.5">
      <c r="A49" s="129" t="s">
        <v>241</v>
      </c>
      <c r="B49" s="121" t="s">
        <v>167</v>
      </c>
      <c r="C49" s="134">
        <v>88488</v>
      </c>
      <c r="D49" s="123">
        <v>45881</v>
      </c>
      <c r="E49" s="139" t="s">
        <v>268</v>
      </c>
      <c r="F49" s="129">
        <v>732.68</v>
      </c>
      <c r="G49" s="100" t="s">
        <v>275</v>
      </c>
      <c r="H49" s="129"/>
      <c r="I49" s="131">
        <f t="shared" si="8"/>
        <v>0</v>
      </c>
      <c r="J49" s="125">
        <f t="shared" si="10"/>
        <v>0</v>
      </c>
      <c r="K49" s="132"/>
      <c r="L49" s="146"/>
      <c r="O49" s="28"/>
      <c r="P49" s="28"/>
    </row>
    <row r="50" spans="1:16" ht="42.75">
      <c r="A50" s="115" t="s">
        <v>242</v>
      </c>
      <c r="B50" s="121" t="s">
        <v>167</v>
      </c>
      <c r="C50" s="134">
        <v>102219</v>
      </c>
      <c r="D50" s="123">
        <v>45881</v>
      </c>
      <c r="E50" s="139" t="s">
        <v>267</v>
      </c>
      <c r="F50" s="129">
        <f>257.6+170.5</f>
        <v>428.1</v>
      </c>
      <c r="G50" s="100" t="s">
        <v>275</v>
      </c>
      <c r="H50" s="129"/>
      <c r="I50" s="131">
        <f t="shared" si="8"/>
        <v>0</v>
      </c>
      <c r="J50" s="125">
        <f t="shared" si="10"/>
        <v>0</v>
      </c>
      <c r="K50" s="132"/>
      <c r="L50" s="146"/>
      <c r="O50" s="28"/>
      <c r="P50" s="28"/>
    </row>
    <row r="51" spans="1:16" ht="71.25">
      <c r="A51" s="129" t="s">
        <v>249</v>
      </c>
      <c r="B51" s="121" t="s">
        <v>167</v>
      </c>
      <c r="C51" s="134">
        <v>100758</v>
      </c>
      <c r="D51" s="123">
        <v>45881</v>
      </c>
      <c r="E51" s="139" t="s">
        <v>269</v>
      </c>
      <c r="F51" s="129">
        <v>54.8</v>
      </c>
      <c r="G51" s="100" t="s">
        <v>275</v>
      </c>
      <c r="H51" s="129"/>
      <c r="I51" s="131">
        <f t="shared" si="8"/>
        <v>0</v>
      </c>
      <c r="J51" s="125">
        <f t="shared" si="10"/>
        <v>0</v>
      </c>
      <c r="K51" s="132"/>
      <c r="L51" s="146"/>
      <c r="O51" s="28"/>
      <c r="P51" s="28"/>
    </row>
    <row r="52" spans="1:16">
      <c r="A52" s="116">
        <v>9</v>
      </c>
      <c r="B52" s="135" t="s">
        <v>167</v>
      </c>
      <c r="C52" s="135"/>
      <c r="D52" s="135"/>
      <c r="E52" s="135" t="s">
        <v>246</v>
      </c>
      <c r="F52" s="251"/>
      <c r="G52" s="251"/>
      <c r="H52" s="251"/>
      <c r="I52" s="251"/>
      <c r="J52" s="251"/>
      <c r="K52" s="120">
        <f>SUM(K53:K55)</f>
        <v>0</v>
      </c>
      <c r="L52" s="146"/>
      <c r="O52" s="28"/>
      <c r="P52" s="28"/>
    </row>
    <row r="53" spans="1:16" ht="42.75">
      <c r="A53" s="115" t="s">
        <v>307</v>
      </c>
      <c r="B53" s="121" t="s">
        <v>167</v>
      </c>
      <c r="C53" s="122">
        <v>93674</v>
      </c>
      <c r="D53" s="123">
        <v>45881</v>
      </c>
      <c r="E53" s="133" t="s">
        <v>260</v>
      </c>
      <c r="F53" s="128">
        <v>57</v>
      </c>
      <c r="G53" s="100" t="s">
        <v>226</v>
      </c>
      <c r="H53" s="100"/>
      <c r="I53" s="100">
        <f t="shared" ref="I53:I55" si="11">ROUND(H53*J53+H53,2)</f>
        <v>0</v>
      </c>
      <c r="J53" s="125">
        <f t="shared" ref="J53:J55" si="12">$J$6</f>
        <v>0</v>
      </c>
      <c r="K53" s="104"/>
      <c r="L53" s="28"/>
      <c r="O53" s="28"/>
      <c r="P53" s="28"/>
    </row>
    <row r="54" spans="1:16" ht="42.75">
      <c r="A54" s="115" t="s">
        <v>308</v>
      </c>
      <c r="B54" s="121" t="s">
        <v>167</v>
      </c>
      <c r="C54" s="122">
        <v>93676</v>
      </c>
      <c r="D54" s="123">
        <v>45881</v>
      </c>
      <c r="E54" s="133" t="s">
        <v>265</v>
      </c>
      <c r="F54" s="128">
        <v>1</v>
      </c>
      <c r="G54" s="100" t="s">
        <v>226</v>
      </c>
      <c r="H54" s="100"/>
      <c r="I54" s="100">
        <f t="shared" si="11"/>
        <v>0</v>
      </c>
      <c r="J54" s="125">
        <f t="shared" si="12"/>
        <v>0</v>
      </c>
      <c r="K54" s="104"/>
    </row>
    <row r="55" spans="1:16" ht="42.75">
      <c r="A55" s="115" t="s">
        <v>309</v>
      </c>
      <c r="B55" s="121" t="s">
        <v>203</v>
      </c>
      <c r="C55" s="122">
        <v>106022</v>
      </c>
      <c r="D55" s="123">
        <v>45881</v>
      </c>
      <c r="E55" s="133" t="s">
        <v>261</v>
      </c>
      <c r="F55" s="128">
        <v>7</v>
      </c>
      <c r="G55" s="100" t="s">
        <v>226</v>
      </c>
      <c r="H55" s="100"/>
      <c r="I55" s="100">
        <f t="shared" si="11"/>
        <v>0</v>
      </c>
      <c r="J55" s="125">
        <f t="shared" si="12"/>
        <v>0</v>
      </c>
      <c r="K55" s="104"/>
    </row>
    <row r="56" spans="1:16">
      <c r="A56" s="135">
        <v>10</v>
      </c>
      <c r="B56" s="135"/>
      <c r="C56" s="117"/>
      <c r="D56" s="118"/>
      <c r="E56" s="118" t="s">
        <v>284</v>
      </c>
      <c r="F56" s="119"/>
      <c r="G56" s="105"/>
      <c r="H56" s="105"/>
      <c r="I56" s="105"/>
      <c r="J56" s="105"/>
      <c r="K56" s="108">
        <f>SUM(K57:L62)</f>
        <v>0</v>
      </c>
    </row>
    <row r="57" spans="1:16" ht="42.75">
      <c r="A57" s="115" t="s">
        <v>310</v>
      </c>
      <c r="B57" s="121" t="s">
        <v>167</v>
      </c>
      <c r="C57" s="134">
        <v>94231</v>
      </c>
      <c r="D57" s="123">
        <v>45881</v>
      </c>
      <c r="E57" s="133" t="s">
        <v>285</v>
      </c>
      <c r="F57" s="128">
        <v>6.75</v>
      </c>
      <c r="G57" s="100" t="s">
        <v>247</v>
      </c>
      <c r="H57" s="100"/>
      <c r="I57" s="100">
        <f t="shared" ref="I57:I62" si="13">ROUND(H57*J57+H57,2)</f>
        <v>0</v>
      </c>
      <c r="J57" s="125">
        <f t="shared" ref="J57:J62" si="14">$J$6</f>
        <v>0</v>
      </c>
      <c r="K57" s="104"/>
    </row>
    <row r="58" spans="1:16" ht="42.75">
      <c r="A58" s="115" t="s">
        <v>311</v>
      </c>
      <c r="B58" s="121" t="s">
        <v>167</v>
      </c>
      <c r="C58" s="134">
        <v>100709</v>
      </c>
      <c r="D58" s="123">
        <v>45881</v>
      </c>
      <c r="E58" s="133" t="s">
        <v>286</v>
      </c>
      <c r="F58" s="124">
        <v>12</v>
      </c>
      <c r="G58" s="100" t="s">
        <v>226</v>
      </c>
      <c r="H58" s="100"/>
      <c r="I58" s="100">
        <f t="shared" si="13"/>
        <v>0</v>
      </c>
      <c r="J58" s="125">
        <f t="shared" si="14"/>
        <v>0</v>
      </c>
      <c r="K58" s="104"/>
    </row>
    <row r="59" spans="1:16" ht="57">
      <c r="A59" s="115" t="s">
        <v>312</v>
      </c>
      <c r="B59" s="121" t="s">
        <v>167</v>
      </c>
      <c r="C59" s="134">
        <v>100696</v>
      </c>
      <c r="D59" s="123">
        <v>45881</v>
      </c>
      <c r="E59" s="133" t="s">
        <v>287</v>
      </c>
      <c r="F59" s="124">
        <v>6</v>
      </c>
      <c r="G59" s="100" t="s">
        <v>226</v>
      </c>
      <c r="H59" s="100"/>
      <c r="I59" s="100">
        <f t="shared" si="13"/>
        <v>0</v>
      </c>
      <c r="J59" s="125">
        <f t="shared" si="14"/>
        <v>0</v>
      </c>
      <c r="K59" s="104"/>
    </row>
    <row r="60" spans="1:16" ht="31.15" customHeight="1">
      <c r="A60" s="115" t="s">
        <v>313</v>
      </c>
      <c r="B60" s="121" t="s">
        <v>203</v>
      </c>
      <c r="C60" s="134" t="s">
        <v>288</v>
      </c>
      <c r="D60" s="123">
        <v>45881</v>
      </c>
      <c r="E60" s="133" t="s">
        <v>289</v>
      </c>
      <c r="F60" s="124">
        <v>1</v>
      </c>
      <c r="G60" s="100" t="s">
        <v>226</v>
      </c>
      <c r="H60" s="100"/>
      <c r="I60" s="100">
        <f t="shared" si="13"/>
        <v>0</v>
      </c>
      <c r="J60" s="125">
        <f t="shared" si="14"/>
        <v>0</v>
      </c>
      <c r="K60" s="104"/>
    </row>
    <row r="61" spans="1:16" ht="57">
      <c r="A61" s="115" t="s">
        <v>314</v>
      </c>
      <c r="B61" s="121" t="s">
        <v>167</v>
      </c>
      <c r="C61" s="134">
        <v>87879</v>
      </c>
      <c r="D61" s="123">
        <v>45881</v>
      </c>
      <c r="E61" s="133" t="s">
        <v>290</v>
      </c>
      <c r="F61" s="124">
        <v>0.78</v>
      </c>
      <c r="G61" s="100" t="s">
        <v>275</v>
      </c>
      <c r="H61" s="100"/>
      <c r="I61" s="100">
        <f t="shared" si="13"/>
        <v>0</v>
      </c>
      <c r="J61" s="125">
        <f t="shared" si="14"/>
        <v>0</v>
      </c>
      <c r="K61" s="104"/>
    </row>
    <row r="62" spans="1:16" ht="71.25">
      <c r="A62" s="115" t="s">
        <v>315</v>
      </c>
      <c r="B62" s="121" t="s">
        <v>167</v>
      </c>
      <c r="C62" s="134">
        <v>87368</v>
      </c>
      <c r="D62" s="123">
        <v>45881</v>
      </c>
      <c r="E62" s="133" t="s">
        <v>291</v>
      </c>
      <c r="F62" s="124">
        <v>1.2E-2</v>
      </c>
      <c r="G62" s="100" t="s">
        <v>232</v>
      </c>
      <c r="H62" s="100"/>
      <c r="I62" s="100">
        <f t="shared" si="13"/>
        <v>0</v>
      </c>
      <c r="J62" s="125">
        <f t="shared" si="14"/>
        <v>0</v>
      </c>
      <c r="K62" s="104"/>
    </row>
    <row r="63" spans="1:16">
      <c r="A63" s="135">
        <v>11</v>
      </c>
      <c r="B63" s="135"/>
      <c r="C63" s="117"/>
      <c r="D63" s="118"/>
      <c r="E63" s="118" t="s">
        <v>299</v>
      </c>
      <c r="F63" s="119"/>
      <c r="G63" s="105"/>
      <c r="H63" s="105"/>
      <c r="I63" s="105"/>
      <c r="J63" s="105"/>
      <c r="K63" s="108">
        <f>SUM(K64:K69)</f>
        <v>0</v>
      </c>
    </row>
    <row r="64" spans="1:16" ht="114">
      <c r="A64" s="115" t="s">
        <v>320</v>
      </c>
      <c r="B64" s="121" t="s">
        <v>167</v>
      </c>
      <c r="C64" s="134">
        <v>94570</v>
      </c>
      <c r="D64" s="123">
        <v>45881</v>
      </c>
      <c r="E64" s="133" t="s">
        <v>295</v>
      </c>
      <c r="F64" s="128">
        <v>1.08</v>
      </c>
      <c r="G64" s="131" t="s">
        <v>275</v>
      </c>
      <c r="H64" s="131"/>
      <c r="I64" s="100">
        <f t="shared" ref="I64:I69" si="15">ROUND(H64*(1+J64),2)</f>
        <v>0</v>
      </c>
      <c r="J64" s="125">
        <f t="shared" si="2"/>
        <v>0</v>
      </c>
      <c r="K64" s="126"/>
    </row>
    <row r="65" spans="1:11" ht="85.5">
      <c r="A65" s="115" t="s">
        <v>321</v>
      </c>
      <c r="B65" s="121" t="s">
        <v>167</v>
      </c>
      <c r="C65" s="134">
        <v>90843</v>
      </c>
      <c r="D65" s="123">
        <v>45881</v>
      </c>
      <c r="E65" s="133" t="s">
        <v>296</v>
      </c>
      <c r="F65" s="128">
        <v>1</v>
      </c>
      <c r="G65" s="131" t="s">
        <v>226</v>
      </c>
      <c r="H65" s="131"/>
      <c r="I65" s="100">
        <f t="shared" si="15"/>
        <v>0</v>
      </c>
      <c r="J65" s="125">
        <f t="shared" si="2"/>
        <v>0</v>
      </c>
      <c r="K65" s="126"/>
    </row>
    <row r="66" spans="1:11" ht="42.75">
      <c r="A66" s="115" t="s">
        <v>322</v>
      </c>
      <c r="B66" s="121" t="s">
        <v>167</v>
      </c>
      <c r="C66" s="134">
        <v>88497</v>
      </c>
      <c r="D66" s="123">
        <v>45881</v>
      </c>
      <c r="E66" s="133" t="s">
        <v>297</v>
      </c>
      <c r="F66" s="128">
        <v>17.82</v>
      </c>
      <c r="G66" s="100" t="s">
        <v>275</v>
      </c>
      <c r="H66" s="131"/>
      <c r="I66" s="100">
        <f t="shared" si="15"/>
        <v>0</v>
      </c>
      <c r="J66" s="125">
        <f t="shared" si="2"/>
        <v>0</v>
      </c>
      <c r="K66" s="126"/>
    </row>
    <row r="67" spans="1:11" ht="42.75">
      <c r="A67" s="115" t="s">
        <v>323</v>
      </c>
      <c r="B67" s="121" t="s">
        <v>167</v>
      </c>
      <c r="C67" s="134">
        <v>88489</v>
      </c>
      <c r="D67" s="123">
        <v>45881</v>
      </c>
      <c r="E67" s="133" t="s">
        <v>227</v>
      </c>
      <c r="F67" s="128">
        <v>17.82</v>
      </c>
      <c r="G67" s="100" t="s">
        <v>275</v>
      </c>
      <c r="H67" s="131"/>
      <c r="I67" s="100">
        <f t="shared" si="15"/>
        <v>0</v>
      </c>
      <c r="J67" s="125">
        <f t="shared" si="2"/>
        <v>0</v>
      </c>
      <c r="K67" s="126"/>
    </row>
    <row r="68" spans="1:11" ht="28.5">
      <c r="A68" s="115" t="s">
        <v>324</v>
      </c>
      <c r="B68" s="121" t="s">
        <v>167</v>
      </c>
      <c r="C68" s="122">
        <v>98688</v>
      </c>
      <c r="D68" s="123">
        <v>45881</v>
      </c>
      <c r="E68" s="133" t="s">
        <v>278</v>
      </c>
      <c r="F68" s="124">
        <v>13.84</v>
      </c>
      <c r="G68" s="100" t="s">
        <v>247</v>
      </c>
      <c r="H68" s="100"/>
      <c r="I68" s="100">
        <f t="shared" si="15"/>
        <v>0</v>
      </c>
      <c r="J68" s="125">
        <f t="shared" si="2"/>
        <v>0</v>
      </c>
      <c r="K68" s="126"/>
    </row>
    <row r="69" spans="1:11" ht="42.75">
      <c r="A69" s="115" t="s">
        <v>325</v>
      </c>
      <c r="B69" s="121" t="s">
        <v>167</v>
      </c>
      <c r="C69" s="134">
        <v>101727</v>
      </c>
      <c r="D69" s="123">
        <v>45881</v>
      </c>
      <c r="E69" s="133" t="s">
        <v>298</v>
      </c>
      <c r="F69" s="128">
        <v>9</v>
      </c>
      <c r="G69" s="131" t="s">
        <v>275</v>
      </c>
      <c r="H69" s="131"/>
      <c r="I69" s="100">
        <f t="shared" si="15"/>
        <v>0</v>
      </c>
      <c r="J69" s="125">
        <f t="shared" si="2"/>
        <v>0</v>
      </c>
      <c r="K69" s="126"/>
    </row>
    <row r="70" spans="1:11">
      <c r="A70" s="116">
        <v>12</v>
      </c>
      <c r="B70" s="135" t="s">
        <v>167</v>
      </c>
      <c r="C70" s="135"/>
      <c r="D70" s="135"/>
      <c r="E70" s="135" t="s">
        <v>197</v>
      </c>
      <c r="F70" s="251"/>
      <c r="G70" s="251"/>
      <c r="H70" s="251"/>
      <c r="I70" s="251"/>
      <c r="J70" s="251"/>
      <c r="K70" s="120">
        <f>SUM(K71:K71)</f>
        <v>0</v>
      </c>
    </row>
    <row r="71" spans="1:11">
      <c r="A71" s="115" t="s">
        <v>326</v>
      </c>
      <c r="B71" s="121" t="s">
        <v>167</v>
      </c>
      <c r="C71" s="122">
        <v>6111</v>
      </c>
      <c r="D71" s="123">
        <v>45881</v>
      </c>
      <c r="E71" s="133" t="s">
        <v>214</v>
      </c>
      <c r="F71" s="124">
        <v>10</v>
      </c>
      <c r="G71" s="100" t="s">
        <v>202</v>
      </c>
      <c r="H71" s="100"/>
      <c r="I71" s="100">
        <f t="shared" ref="I71" si="16">ROUND(H71*(1+J71),2)</f>
        <v>0</v>
      </c>
      <c r="J71" s="125">
        <f>$J$6</f>
        <v>0</v>
      </c>
      <c r="K71" s="126"/>
    </row>
    <row r="72" spans="1:11">
      <c r="A72" s="250" t="s">
        <v>170</v>
      </c>
      <c r="B72" s="250"/>
      <c r="C72" s="250"/>
      <c r="D72" s="250"/>
      <c r="E72" s="250"/>
      <c r="F72" s="250"/>
      <c r="G72" s="250"/>
      <c r="H72" s="250"/>
      <c r="I72" s="250"/>
      <c r="J72" s="250"/>
      <c r="K72" s="120">
        <f>SUM(K14,K16,K19,K26,K34,K39,K42,K47,K52,K56,K63,K70)</f>
        <v>0</v>
      </c>
    </row>
    <row r="73" spans="1:11">
      <c r="K73" s="148"/>
    </row>
    <row r="74" spans="1:11">
      <c r="K74" s="148"/>
    </row>
    <row r="75" spans="1:11">
      <c r="K75" s="148"/>
    </row>
    <row r="76" spans="1:11">
      <c r="K76" s="148"/>
    </row>
    <row r="77" spans="1:11">
      <c r="E77" s="27"/>
      <c r="H77" s="27"/>
      <c r="I77" s="27"/>
      <c r="J77" s="27"/>
      <c r="K77" s="148"/>
    </row>
    <row r="78" spans="1:11">
      <c r="E78" s="39" t="s">
        <v>207</v>
      </c>
      <c r="G78" s="317" t="s">
        <v>243</v>
      </c>
      <c r="H78" s="317"/>
      <c r="I78" s="317"/>
      <c r="J78" s="317"/>
      <c r="K78" s="148"/>
    </row>
    <row r="79" spans="1:11">
      <c r="E79" s="18" t="s">
        <v>208</v>
      </c>
      <c r="G79" s="263" t="s">
        <v>248</v>
      </c>
      <c r="H79" s="263"/>
      <c r="I79" s="263"/>
      <c r="J79" s="263"/>
      <c r="K79" s="75"/>
    </row>
  </sheetData>
  <sheetProtection formatCells="0" formatColumns="0" formatRows="0" deleteRows="0"/>
  <mergeCells count="38">
    <mergeCell ref="A3:C3"/>
    <mergeCell ref="D3:K3"/>
    <mergeCell ref="A1:K1"/>
    <mergeCell ref="A2:C2"/>
    <mergeCell ref="D2:E2"/>
    <mergeCell ref="H2:I2"/>
    <mergeCell ref="J2:K2"/>
    <mergeCell ref="F70:J70"/>
    <mergeCell ref="A4:C4"/>
    <mergeCell ref="D4:G4"/>
    <mergeCell ref="H4:I4"/>
    <mergeCell ref="J4:K4"/>
    <mergeCell ref="A5:C5"/>
    <mergeCell ref="D5:K5"/>
    <mergeCell ref="A6:C6"/>
    <mergeCell ref="F7:K7"/>
    <mergeCell ref="F8:K8"/>
    <mergeCell ref="D6:G6"/>
    <mergeCell ref="H6:I6"/>
    <mergeCell ref="J6:K6"/>
    <mergeCell ref="A7:E7"/>
    <mergeCell ref="A8:E8"/>
    <mergeCell ref="A72:J72"/>
    <mergeCell ref="G78:J78"/>
    <mergeCell ref="G79:J79"/>
    <mergeCell ref="F9:K9"/>
    <mergeCell ref="A12:K12"/>
    <mergeCell ref="B13:K13"/>
    <mergeCell ref="A9:A10"/>
    <mergeCell ref="B9:B10"/>
    <mergeCell ref="C9:C10"/>
    <mergeCell ref="D9:D10"/>
    <mergeCell ref="E9:E10"/>
    <mergeCell ref="F47:J47"/>
    <mergeCell ref="F16:J16"/>
    <mergeCell ref="F19:J19"/>
    <mergeCell ref="F39:J39"/>
    <mergeCell ref="F52:J52"/>
  </mergeCells>
  <conditionalFormatting sqref="C15:C25 C27:C33 C64:C69">
    <cfRule type="expression" dxfId="3" priority="2" stopIfTrue="1">
      <formula>OR($F15="M",$F15="A")</formula>
    </cfRule>
  </conditionalFormatting>
  <conditionalFormatting sqref="C35:C46 C48:C51 C53:C55 C57:C62">
    <cfRule type="expression" dxfId="2" priority="3" stopIfTrue="1">
      <formula>OR($F35="M",$F35="A")</formula>
    </cfRule>
  </conditionalFormatting>
  <conditionalFormatting sqref="C71">
    <cfRule type="expression" dxfId="1" priority="1" stopIfTrue="1">
      <formula>OR($F71="M",$F71="A")</formula>
    </cfRule>
  </conditionalFormatting>
  <pageMargins left="0.51181102362204722" right="0.51181102362204722" top="0.39370078740157483" bottom="0.39370078740157483" header="0.31496062992125984" footer="0.31496062992125984"/>
  <pageSetup paperSize="9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5"/>
  <sheetViews>
    <sheetView showGridLines="0" workbookViewId="0">
      <pane ySplit="1" topLeftCell="A2" activePane="bottomLeft" state="frozen"/>
      <selection pane="bottomLeft" activeCell="H24" sqref="H24"/>
    </sheetView>
  </sheetViews>
  <sheetFormatPr defaultRowHeight="15"/>
  <cols>
    <col min="1" max="1" width="11.140625" customWidth="1"/>
    <col min="2" max="2" width="27.7109375" customWidth="1"/>
    <col min="3" max="3" width="8.85546875" customWidth="1"/>
    <col min="4" max="4" width="25.5703125" customWidth="1"/>
    <col min="5" max="5" width="16.42578125" customWidth="1"/>
    <col min="257" max="257" width="13" customWidth="1"/>
    <col min="259" max="259" width="42.28515625" customWidth="1"/>
    <col min="260" max="260" width="9.42578125" bestFit="1" customWidth="1"/>
    <col min="261" max="261" width="16.42578125" customWidth="1"/>
    <col min="513" max="513" width="13" customWidth="1"/>
    <col min="515" max="515" width="42.28515625" customWidth="1"/>
    <col min="516" max="516" width="9.42578125" bestFit="1" customWidth="1"/>
    <col min="517" max="517" width="16.42578125" customWidth="1"/>
    <col min="769" max="769" width="13" customWidth="1"/>
    <col min="771" max="771" width="42.28515625" customWidth="1"/>
    <col min="772" max="772" width="9.42578125" bestFit="1" customWidth="1"/>
    <col min="773" max="773" width="16.42578125" customWidth="1"/>
    <col min="1025" max="1025" width="13" customWidth="1"/>
    <col min="1027" max="1027" width="42.28515625" customWidth="1"/>
    <col min="1028" max="1028" width="9.42578125" bestFit="1" customWidth="1"/>
    <col min="1029" max="1029" width="16.42578125" customWidth="1"/>
    <col min="1281" max="1281" width="13" customWidth="1"/>
    <col min="1283" max="1283" width="42.28515625" customWidth="1"/>
    <col min="1284" max="1284" width="9.42578125" bestFit="1" customWidth="1"/>
    <col min="1285" max="1285" width="16.42578125" customWidth="1"/>
    <col min="1537" max="1537" width="13" customWidth="1"/>
    <col min="1539" max="1539" width="42.28515625" customWidth="1"/>
    <col min="1540" max="1540" width="9.42578125" bestFit="1" customWidth="1"/>
    <col min="1541" max="1541" width="16.42578125" customWidth="1"/>
    <col min="1793" max="1793" width="13" customWidth="1"/>
    <col min="1795" max="1795" width="42.28515625" customWidth="1"/>
    <col min="1796" max="1796" width="9.42578125" bestFit="1" customWidth="1"/>
    <col min="1797" max="1797" width="16.42578125" customWidth="1"/>
    <col min="2049" max="2049" width="13" customWidth="1"/>
    <col min="2051" max="2051" width="42.28515625" customWidth="1"/>
    <col min="2052" max="2052" width="9.42578125" bestFit="1" customWidth="1"/>
    <col min="2053" max="2053" width="16.42578125" customWidth="1"/>
    <col min="2305" max="2305" width="13" customWidth="1"/>
    <col min="2307" max="2307" width="42.28515625" customWidth="1"/>
    <col min="2308" max="2308" width="9.42578125" bestFit="1" customWidth="1"/>
    <col min="2309" max="2309" width="16.42578125" customWidth="1"/>
    <col min="2561" max="2561" width="13" customWidth="1"/>
    <col min="2563" max="2563" width="42.28515625" customWidth="1"/>
    <col min="2564" max="2564" width="9.42578125" bestFit="1" customWidth="1"/>
    <col min="2565" max="2565" width="16.42578125" customWidth="1"/>
    <col min="2817" max="2817" width="13" customWidth="1"/>
    <col min="2819" max="2819" width="42.28515625" customWidth="1"/>
    <col min="2820" max="2820" width="9.42578125" bestFit="1" customWidth="1"/>
    <col min="2821" max="2821" width="16.42578125" customWidth="1"/>
    <col min="3073" max="3073" width="13" customWidth="1"/>
    <col min="3075" max="3075" width="42.28515625" customWidth="1"/>
    <col min="3076" max="3076" width="9.42578125" bestFit="1" customWidth="1"/>
    <col min="3077" max="3077" width="16.42578125" customWidth="1"/>
    <col min="3329" max="3329" width="13" customWidth="1"/>
    <col min="3331" max="3331" width="42.28515625" customWidth="1"/>
    <col min="3332" max="3332" width="9.42578125" bestFit="1" customWidth="1"/>
    <col min="3333" max="3333" width="16.42578125" customWidth="1"/>
    <col min="3585" max="3585" width="13" customWidth="1"/>
    <col min="3587" max="3587" width="42.28515625" customWidth="1"/>
    <col min="3588" max="3588" width="9.42578125" bestFit="1" customWidth="1"/>
    <col min="3589" max="3589" width="16.42578125" customWidth="1"/>
    <col min="3841" max="3841" width="13" customWidth="1"/>
    <col min="3843" max="3843" width="42.28515625" customWidth="1"/>
    <col min="3844" max="3844" width="9.42578125" bestFit="1" customWidth="1"/>
    <col min="3845" max="3845" width="16.42578125" customWidth="1"/>
    <col min="4097" max="4097" width="13" customWidth="1"/>
    <col min="4099" max="4099" width="42.28515625" customWidth="1"/>
    <col min="4100" max="4100" width="9.42578125" bestFit="1" customWidth="1"/>
    <col min="4101" max="4101" width="16.42578125" customWidth="1"/>
    <col min="4353" max="4353" width="13" customWidth="1"/>
    <col min="4355" max="4355" width="42.28515625" customWidth="1"/>
    <col min="4356" max="4356" width="9.42578125" bestFit="1" customWidth="1"/>
    <col min="4357" max="4357" width="16.42578125" customWidth="1"/>
    <col min="4609" max="4609" width="13" customWidth="1"/>
    <col min="4611" max="4611" width="42.28515625" customWidth="1"/>
    <col min="4612" max="4612" width="9.42578125" bestFit="1" customWidth="1"/>
    <col min="4613" max="4613" width="16.42578125" customWidth="1"/>
    <col min="4865" max="4865" width="13" customWidth="1"/>
    <col min="4867" max="4867" width="42.28515625" customWidth="1"/>
    <col min="4868" max="4868" width="9.42578125" bestFit="1" customWidth="1"/>
    <col min="4869" max="4869" width="16.42578125" customWidth="1"/>
    <col min="5121" max="5121" width="13" customWidth="1"/>
    <col min="5123" max="5123" width="42.28515625" customWidth="1"/>
    <col min="5124" max="5124" width="9.42578125" bestFit="1" customWidth="1"/>
    <col min="5125" max="5125" width="16.42578125" customWidth="1"/>
    <col min="5377" max="5377" width="13" customWidth="1"/>
    <col min="5379" max="5379" width="42.28515625" customWidth="1"/>
    <col min="5380" max="5380" width="9.42578125" bestFit="1" customWidth="1"/>
    <col min="5381" max="5381" width="16.42578125" customWidth="1"/>
    <col min="5633" max="5633" width="13" customWidth="1"/>
    <col min="5635" max="5635" width="42.28515625" customWidth="1"/>
    <col min="5636" max="5636" width="9.42578125" bestFit="1" customWidth="1"/>
    <col min="5637" max="5637" width="16.42578125" customWidth="1"/>
    <col min="5889" max="5889" width="13" customWidth="1"/>
    <col min="5891" max="5891" width="42.28515625" customWidth="1"/>
    <col min="5892" max="5892" width="9.42578125" bestFit="1" customWidth="1"/>
    <col min="5893" max="5893" width="16.42578125" customWidth="1"/>
    <col min="6145" max="6145" width="13" customWidth="1"/>
    <col min="6147" max="6147" width="42.28515625" customWidth="1"/>
    <col min="6148" max="6148" width="9.42578125" bestFit="1" customWidth="1"/>
    <col min="6149" max="6149" width="16.42578125" customWidth="1"/>
    <col min="6401" max="6401" width="13" customWidth="1"/>
    <col min="6403" max="6403" width="42.28515625" customWidth="1"/>
    <col min="6404" max="6404" width="9.42578125" bestFit="1" customWidth="1"/>
    <col min="6405" max="6405" width="16.42578125" customWidth="1"/>
    <col min="6657" max="6657" width="13" customWidth="1"/>
    <col min="6659" max="6659" width="42.28515625" customWidth="1"/>
    <col min="6660" max="6660" width="9.42578125" bestFit="1" customWidth="1"/>
    <col min="6661" max="6661" width="16.42578125" customWidth="1"/>
    <col min="6913" max="6913" width="13" customWidth="1"/>
    <col min="6915" max="6915" width="42.28515625" customWidth="1"/>
    <col min="6916" max="6916" width="9.42578125" bestFit="1" customWidth="1"/>
    <col min="6917" max="6917" width="16.42578125" customWidth="1"/>
    <col min="7169" max="7169" width="13" customWidth="1"/>
    <col min="7171" max="7171" width="42.28515625" customWidth="1"/>
    <col min="7172" max="7172" width="9.42578125" bestFit="1" customWidth="1"/>
    <col min="7173" max="7173" width="16.42578125" customWidth="1"/>
    <col min="7425" max="7425" width="13" customWidth="1"/>
    <col min="7427" max="7427" width="42.28515625" customWidth="1"/>
    <col min="7428" max="7428" width="9.42578125" bestFit="1" customWidth="1"/>
    <col min="7429" max="7429" width="16.42578125" customWidth="1"/>
    <col min="7681" max="7681" width="13" customWidth="1"/>
    <col min="7683" max="7683" width="42.28515625" customWidth="1"/>
    <col min="7684" max="7684" width="9.42578125" bestFit="1" customWidth="1"/>
    <col min="7685" max="7685" width="16.42578125" customWidth="1"/>
    <col min="7937" max="7937" width="13" customWidth="1"/>
    <col min="7939" max="7939" width="42.28515625" customWidth="1"/>
    <col min="7940" max="7940" width="9.42578125" bestFit="1" customWidth="1"/>
    <col min="7941" max="7941" width="16.42578125" customWidth="1"/>
    <col min="8193" max="8193" width="13" customWidth="1"/>
    <col min="8195" max="8195" width="42.28515625" customWidth="1"/>
    <col min="8196" max="8196" width="9.42578125" bestFit="1" customWidth="1"/>
    <col min="8197" max="8197" width="16.42578125" customWidth="1"/>
    <col min="8449" max="8449" width="13" customWidth="1"/>
    <col min="8451" max="8451" width="42.28515625" customWidth="1"/>
    <col min="8452" max="8452" width="9.42578125" bestFit="1" customWidth="1"/>
    <col min="8453" max="8453" width="16.42578125" customWidth="1"/>
    <col min="8705" max="8705" width="13" customWidth="1"/>
    <col min="8707" max="8707" width="42.28515625" customWidth="1"/>
    <col min="8708" max="8708" width="9.42578125" bestFit="1" customWidth="1"/>
    <col min="8709" max="8709" width="16.42578125" customWidth="1"/>
    <col min="8961" max="8961" width="13" customWidth="1"/>
    <col min="8963" max="8963" width="42.28515625" customWidth="1"/>
    <col min="8964" max="8964" width="9.42578125" bestFit="1" customWidth="1"/>
    <col min="8965" max="8965" width="16.42578125" customWidth="1"/>
    <col min="9217" max="9217" width="13" customWidth="1"/>
    <col min="9219" max="9219" width="42.28515625" customWidth="1"/>
    <col min="9220" max="9220" width="9.42578125" bestFit="1" customWidth="1"/>
    <col min="9221" max="9221" width="16.42578125" customWidth="1"/>
    <col min="9473" max="9473" width="13" customWidth="1"/>
    <col min="9475" max="9475" width="42.28515625" customWidth="1"/>
    <col min="9476" max="9476" width="9.42578125" bestFit="1" customWidth="1"/>
    <col min="9477" max="9477" width="16.42578125" customWidth="1"/>
    <col min="9729" max="9729" width="13" customWidth="1"/>
    <col min="9731" max="9731" width="42.28515625" customWidth="1"/>
    <col min="9732" max="9732" width="9.42578125" bestFit="1" customWidth="1"/>
    <col min="9733" max="9733" width="16.42578125" customWidth="1"/>
    <col min="9985" max="9985" width="13" customWidth="1"/>
    <col min="9987" max="9987" width="42.28515625" customWidth="1"/>
    <col min="9988" max="9988" width="9.42578125" bestFit="1" customWidth="1"/>
    <col min="9989" max="9989" width="16.42578125" customWidth="1"/>
    <col min="10241" max="10241" width="13" customWidth="1"/>
    <col min="10243" max="10243" width="42.28515625" customWidth="1"/>
    <col min="10244" max="10244" width="9.42578125" bestFit="1" customWidth="1"/>
    <col min="10245" max="10245" width="16.42578125" customWidth="1"/>
    <col min="10497" max="10497" width="13" customWidth="1"/>
    <col min="10499" max="10499" width="42.28515625" customWidth="1"/>
    <col min="10500" max="10500" width="9.42578125" bestFit="1" customWidth="1"/>
    <col min="10501" max="10501" width="16.42578125" customWidth="1"/>
    <col min="10753" max="10753" width="13" customWidth="1"/>
    <col min="10755" max="10755" width="42.28515625" customWidth="1"/>
    <col min="10756" max="10756" width="9.42578125" bestFit="1" customWidth="1"/>
    <col min="10757" max="10757" width="16.42578125" customWidth="1"/>
    <col min="11009" max="11009" width="13" customWidth="1"/>
    <col min="11011" max="11011" width="42.28515625" customWidth="1"/>
    <col min="11012" max="11012" width="9.42578125" bestFit="1" customWidth="1"/>
    <col min="11013" max="11013" width="16.42578125" customWidth="1"/>
    <col min="11265" max="11265" width="13" customWidth="1"/>
    <col min="11267" max="11267" width="42.28515625" customWidth="1"/>
    <col min="11268" max="11268" width="9.42578125" bestFit="1" customWidth="1"/>
    <col min="11269" max="11269" width="16.42578125" customWidth="1"/>
    <col min="11521" max="11521" width="13" customWidth="1"/>
    <col min="11523" max="11523" width="42.28515625" customWidth="1"/>
    <col min="11524" max="11524" width="9.42578125" bestFit="1" customWidth="1"/>
    <col min="11525" max="11525" width="16.42578125" customWidth="1"/>
    <col min="11777" max="11777" width="13" customWidth="1"/>
    <col min="11779" max="11779" width="42.28515625" customWidth="1"/>
    <col min="11780" max="11780" width="9.42578125" bestFit="1" customWidth="1"/>
    <col min="11781" max="11781" width="16.42578125" customWidth="1"/>
    <col min="12033" max="12033" width="13" customWidth="1"/>
    <col min="12035" max="12035" width="42.28515625" customWidth="1"/>
    <col min="12036" max="12036" width="9.42578125" bestFit="1" customWidth="1"/>
    <col min="12037" max="12037" width="16.42578125" customWidth="1"/>
    <col min="12289" max="12289" width="13" customWidth="1"/>
    <col min="12291" max="12291" width="42.28515625" customWidth="1"/>
    <col min="12292" max="12292" width="9.42578125" bestFit="1" customWidth="1"/>
    <col min="12293" max="12293" width="16.42578125" customWidth="1"/>
    <col min="12545" max="12545" width="13" customWidth="1"/>
    <col min="12547" max="12547" width="42.28515625" customWidth="1"/>
    <col min="12548" max="12548" width="9.42578125" bestFit="1" customWidth="1"/>
    <col min="12549" max="12549" width="16.42578125" customWidth="1"/>
    <col min="12801" max="12801" width="13" customWidth="1"/>
    <col min="12803" max="12803" width="42.28515625" customWidth="1"/>
    <col min="12804" max="12804" width="9.42578125" bestFit="1" customWidth="1"/>
    <col min="12805" max="12805" width="16.42578125" customWidth="1"/>
    <col min="13057" max="13057" width="13" customWidth="1"/>
    <col min="13059" max="13059" width="42.28515625" customWidth="1"/>
    <col min="13060" max="13060" width="9.42578125" bestFit="1" customWidth="1"/>
    <col min="13061" max="13061" width="16.42578125" customWidth="1"/>
    <col min="13313" max="13313" width="13" customWidth="1"/>
    <col min="13315" max="13315" width="42.28515625" customWidth="1"/>
    <col min="13316" max="13316" width="9.42578125" bestFit="1" customWidth="1"/>
    <col min="13317" max="13317" width="16.42578125" customWidth="1"/>
    <col min="13569" max="13569" width="13" customWidth="1"/>
    <col min="13571" max="13571" width="42.28515625" customWidth="1"/>
    <col min="13572" max="13572" width="9.42578125" bestFit="1" customWidth="1"/>
    <col min="13573" max="13573" width="16.42578125" customWidth="1"/>
    <col min="13825" max="13825" width="13" customWidth="1"/>
    <col min="13827" max="13827" width="42.28515625" customWidth="1"/>
    <col min="13828" max="13828" width="9.42578125" bestFit="1" customWidth="1"/>
    <col min="13829" max="13829" width="16.42578125" customWidth="1"/>
    <col min="14081" max="14081" width="13" customWidth="1"/>
    <col min="14083" max="14083" width="42.28515625" customWidth="1"/>
    <col min="14084" max="14084" width="9.42578125" bestFit="1" customWidth="1"/>
    <col min="14085" max="14085" width="16.42578125" customWidth="1"/>
    <col min="14337" max="14337" width="13" customWidth="1"/>
    <col min="14339" max="14339" width="42.28515625" customWidth="1"/>
    <col min="14340" max="14340" width="9.42578125" bestFit="1" customWidth="1"/>
    <col min="14341" max="14341" width="16.42578125" customWidth="1"/>
    <col min="14593" max="14593" width="13" customWidth="1"/>
    <col min="14595" max="14595" width="42.28515625" customWidth="1"/>
    <col min="14596" max="14596" width="9.42578125" bestFit="1" customWidth="1"/>
    <col min="14597" max="14597" width="16.42578125" customWidth="1"/>
    <col min="14849" max="14849" width="13" customWidth="1"/>
    <col min="14851" max="14851" width="42.28515625" customWidth="1"/>
    <col min="14852" max="14852" width="9.42578125" bestFit="1" customWidth="1"/>
    <col min="14853" max="14853" width="16.42578125" customWidth="1"/>
    <col min="15105" max="15105" width="13" customWidth="1"/>
    <col min="15107" max="15107" width="42.28515625" customWidth="1"/>
    <col min="15108" max="15108" width="9.42578125" bestFit="1" customWidth="1"/>
    <col min="15109" max="15109" width="16.42578125" customWidth="1"/>
    <col min="15361" max="15361" width="13" customWidth="1"/>
    <col min="15363" max="15363" width="42.28515625" customWidth="1"/>
    <col min="15364" max="15364" width="9.42578125" bestFit="1" customWidth="1"/>
    <col min="15365" max="15365" width="16.42578125" customWidth="1"/>
    <col min="15617" max="15617" width="13" customWidth="1"/>
    <col min="15619" max="15619" width="42.28515625" customWidth="1"/>
    <col min="15620" max="15620" width="9.42578125" bestFit="1" customWidth="1"/>
    <col min="15621" max="15621" width="16.42578125" customWidth="1"/>
    <col min="15873" max="15873" width="13" customWidth="1"/>
    <col min="15875" max="15875" width="42.28515625" customWidth="1"/>
    <col min="15876" max="15876" width="9.42578125" bestFit="1" customWidth="1"/>
    <col min="15877" max="15877" width="16.42578125" customWidth="1"/>
    <col min="16129" max="16129" width="13" customWidth="1"/>
    <col min="16131" max="16131" width="42.28515625" customWidth="1"/>
    <col min="16132" max="16132" width="9.42578125" bestFit="1" customWidth="1"/>
    <col min="16133" max="16133" width="16.42578125" customWidth="1"/>
  </cols>
  <sheetData>
    <row r="1" spans="1:5" ht="22.5">
      <c r="A1" s="334" t="s">
        <v>182</v>
      </c>
      <c r="B1" s="335"/>
      <c r="C1" s="335"/>
      <c r="D1" s="335"/>
      <c r="E1" s="336"/>
    </row>
    <row r="2" spans="1:5">
      <c r="A2" s="55"/>
      <c r="E2" s="56"/>
    </row>
    <row r="3" spans="1:5">
      <c r="A3" s="55"/>
      <c r="E3" s="56"/>
    </row>
    <row r="4" spans="1:5" ht="16.5">
      <c r="A4" s="55"/>
      <c r="B4" s="337" t="s">
        <v>183</v>
      </c>
      <c r="C4" s="338"/>
      <c r="D4" s="339"/>
      <c r="E4" s="56"/>
    </row>
    <row r="5" spans="1:5" ht="16.5">
      <c r="A5" s="55"/>
      <c r="B5" s="340" t="s">
        <v>184</v>
      </c>
      <c r="C5" s="341"/>
      <c r="D5" s="57">
        <v>0.04</v>
      </c>
      <c r="E5" s="56"/>
    </row>
    <row r="6" spans="1:5" ht="16.5">
      <c r="A6" s="55"/>
      <c r="B6" s="340" t="s">
        <v>185</v>
      </c>
      <c r="C6" s="341"/>
      <c r="D6" s="57">
        <v>8.0000000000000002E-3</v>
      </c>
      <c r="E6" s="56"/>
    </row>
    <row r="7" spans="1:5" ht="16.5">
      <c r="A7" s="55"/>
      <c r="B7" s="340" t="s">
        <v>186</v>
      </c>
      <c r="C7" s="341"/>
      <c r="D7" s="57">
        <v>1.2699999999999999E-2</v>
      </c>
      <c r="E7" s="56"/>
    </row>
    <row r="8" spans="1:5" ht="16.5">
      <c r="A8" s="55"/>
      <c r="B8" s="86" t="s">
        <v>187</v>
      </c>
      <c r="C8" s="87"/>
      <c r="D8" s="57">
        <v>1.23E-2</v>
      </c>
      <c r="E8" s="56"/>
    </row>
    <row r="9" spans="1:5" ht="16.5">
      <c r="A9" s="55"/>
      <c r="B9" s="86" t="s">
        <v>188</v>
      </c>
      <c r="C9" s="87"/>
      <c r="D9" s="57">
        <v>7.3999999999999996E-2</v>
      </c>
      <c r="E9" s="56"/>
    </row>
    <row r="10" spans="1:5" ht="16.5">
      <c r="A10" s="55"/>
      <c r="B10" s="342" t="s">
        <v>189</v>
      </c>
      <c r="C10" s="343"/>
      <c r="D10" s="58">
        <f>SUM(D11:D13)</f>
        <v>6.1499999999999999E-2</v>
      </c>
      <c r="E10" s="56"/>
    </row>
    <row r="11" spans="1:5" ht="16.5">
      <c r="A11" s="55"/>
      <c r="B11" s="88"/>
      <c r="C11" s="89" t="s">
        <v>190</v>
      </c>
      <c r="D11" s="59">
        <v>6.4999999999999997E-3</v>
      </c>
      <c r="E11" s="56"/>
    </row>
    <row r="12" spans="1:5" ht="16.5">
      <c r="A12" s="55"/>
      <c r="B12" s="88"/>
      <c r="C12" s="89" t="s">
        <v>191</v>
      </c>
      <c r="D12" s="59">
        <v>0.03</v>
      </c>
      <c r="E12" s="56"/>
    </row>
    <row r="13" spans="1:5" ht="16.5">
      <c r="A13" s="55"/>
      <c r="B13" s="90"/>
      <c r="C13" s="91" t="s">
        <v>192</v>
      </c>
      <c r="D13" s="60">
        <v>2.5000000000000001E-2</v>
      </c>
      <c r="E13" s="56"/>
    </row>
    <row r="14" spans="1:5" ht="16.5">
      <c r="A14" s="55"/>
      <c r="B14" s="61" t="s">
        <v>193</v>
      </c>
      <c r="C14" s="62"/>
      <c r="D14" s="63">
        <f>((1+D5+D6+D7)*(1+D8)*(1+D9)/(1-D10))-1</f>
        <v>0.22877342476291962</v>
      </c>
      <c r="E14" s="56"/>
    </row>
    <row r="15" spans="1:5">
      <c r="A15" s="55"/>
      <c r="B15" s="64" t="s">
        <v>194</v>
      </c>
      <c r="E15" s="56"/>
    </row>
    <row r="16" spans="1:5">
      <c r="A16" s="331"/>
      <c r="B16" s="332"/>
      <c r="C16" s="332"/>
      <c r="D16" s="332"/>
      <c r="E16" s="333"/>
    </row>
    <row r="17" spans="1:5">
      <c r="A17" s="331"/>
      <c r="B17" s="332"/>
      <c r="C17" s="332"/>
      <c r="D17" s="332"/>
      <c r="E17" s="333"/>
    </row>
    <row r="18" spans="1:5">
      <c r="A18" s="331"/>
      <c r="B18" s="332"/>
      <c r="C18" s="332"/>
      <c r="D18" s="332"/>
      <c r="E18" s="333"/>
    </row>
    <row r="19" spans="1:5">
      <c r="A19" s="331"/>
      <c r="B19" s="332"/>
      <c r="C19" s="332"/>
      <c r="D19" s="332"/>
      <c r="E19" s="333"/>
    </row>
    <row r="20" spans="1:5">
      <c r="A20" s="331"/>
      <c r="B20" s="332"/>
      <c r="C20" s="332"/>
      <c r="D20" s="332"/>
      <c r="E20" s="333"/>
    </row>
    <row r="21" spans="1:5">
      <c r="A21" s="331"/>
      <c r="B21" s="332"/>
      <c r="C21" s="332"/>
      <c r="D21" s="332"/>
      <c r="E21" s="333"/>
    </row>
    <row r="22" spans="1:5">
      <c r="A22" s="331"/>
      <c r="B22" s="332"/>
      <c r="C22" s="332"/>
      <c r="D22" s="332"/>
      <c r="E22" s="333"/>
    </row>
    <row r="23" spans="1:5">
      <c r="A23" s="331"/>
      <c r="B23" s="332"/>
      <c r="C23" s="332"/>
      <c r="D23" s="332"/>
      <c r="E23" s="333"/>
    </row>
    <row r="24" spans="1:5">
      <c r="A24" s="331"/>
      <c r="B24" s="332"/>
      <c r="C24" s="332"/>
      <c r="D24" s="332"/>
      <c r="E24" s="333"/>
    </row>
    <row r="25" spans="1:5">
      <c r="A25" s="331"/>
      <c r="B25" s="332"/>
      <c r="C25" s="332"/>
      <c r="D25" s="332"/>
      <c r="E25" s="333"/>
    </row>
    <row r="26" spans="1:5" ht="15.75">
      <c r="A26" s="55"/>
      <c r="C26" s="67" t="s">
        <v>302</v>
      </c>
      <c r="E26" s="56"/>
    </row>
    <row r="27" spans="1:5" ht="15.75">
      <c r="A27" s="55"/>
      <c r="C27" s="65"/>
      <c r="E27" s="56"/>
    </row>
    <row r="28" spans="1:5" ht="15.75">
      <c r="A28" s="55"/>
      <c r="C28" s="65"/>
      <c r="E28" s="56"/>
    </row>
    <row r="29" spans="1:5" ht="15.75">
      <c r="A29" s="55"/>
      <c r="C29" s="65"/>
      <c r="E29" s="56"/>
    </row>
    <row r="30" spans="1:5" ht="15.75">
      <c r="A30" s="55"/>
      <c r="C30" s="66"/>
      <c r="E30" s="56"/>
    </row>
    <row r="31" spans="1:5">
      <c r="A31" s="55"/>
      <c r="E31" s="56"/>
    </row>
    <row r="32" spans="1:5" ht="15.75">
      <c r="A32" s="55"/>
      <c r="B32" s="85" t="s">
        <v>195</v>
      </c>
      <c r="D32" s="85" t="s">
        <v>195</v>
      </c>
      <c r="E32" s="56"/>
    </row>
    <row r="33" spans="1:5" ht="15.75">
      <c r="A33" s="55"/>
      <c r="B33" s="67" t="s">
        <v>207</v>
      </c>
      <c r="C33" s="67"/>
      <c r="D33" s="67" t="s">
        <v>243</v>
      </c>
      <c r="E33" s="56"/>
    </row>
    <row r="34" spans="1:5" ht="15.75">
      <c r="A34" s="55"/>
      <c r="B34" s="67" t="s">
        <v>212</v>
      </c>
      <c r="C34" s="67"/>
      <c r="D34" s="67" t="s">
        <v>250</v>
      </c>
      <c r="E34" s="56"/>
    </row>
    <row r="35" spans="1:5" ht="16.5" thickBot="1">
      <c r="A35" s="68"/>
      <c r="B35" s="69" t="s">
        <v>213</v>
      </c>
      <c r="C35" s="69"/>
      <c r="D35" s="69" t="s">
        <v>251</v>
      </c>
      <c r="E35" s="70"/>
    </row>
  </sheetData>
  <mergeCells count="7">
    <mergeCell ref="A16:E25"/>
    <mergeCell ref="A1:E1"/>
    <mergeCell ref="B4:D4"/>
    <mergeCell ref="B5:C5"/>
    <mergeCell ref="B6:C6"/>
    <mergeCell ref="B7:C7"/>
    <mergeCell ref="B10:C10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6</vt:i4>
      </vt:variant>
      <vt:variant>
        <vt:lpstr>Intervalos Nomeados</vt:lpstr>
      </vt:variant>
      <vt:variant>
        <vt:i4>4</vt:i4>
      </vt:variant>
    </vt:vector>
  </HeadingPairs>
  <TitlesOfParts>
    <vt:vector size="10" baseType="lpstr">
      <vt:lpstr>Orçamento</vt:lpstr>
      <vt:lpstr>Cronograma</vt:lpstr>
      <vt:lpstr>Composições</vt:lpstr>
      <vt:lpstr>Tipo de Objeto x Familia</vt:lpstr>
      <vt:lpstr>Proposta</vt:lpstr>
      <vt:lpstr>BDI</vt:lpstr>
      <vt:lpstr>BDI!Area_de_impressao</vt:lpstr>
      <vt:lpstr>Cronograma!Area_de_impressao</vt:lpstr>
      <vt:lpstr>Orçamento!Area_de_impressao</vt:lpstr>
      <vt:lpstr>Proposta!Area_de_impressao</vt:lpstr>
    </vt:vector>
  </TitlesOfParts>
  <Company>Tribunal de Contas do Estado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Veiga dos Santos</dc:creator>
  <cp:lastModifiedBy>Manuela</cp:lastModifiedBy>
  <cp:lastPrinted>2026-06-25T11:55:05Z</cp:lastPrinted>
  <dcterms:created xsi:type="dcterms:W3CDTF">2014-12-09T12:52:40Z</dcterms:created>
  <dcterms:modified xsi:type="dcterms:W3CDTF">2026-08-13T13:46:44Z</dcterms:modified>
</cp:coreProperties>
</file>